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491" windowWidth="7335" windowHeight="7320" tabRatio="744" activeTab="2"/>
  </bookViews>
  <sheets>
    <sheet name="Prihodi" sheetId="1" r:id="rId1"/>
    <sheet name="Rashodi_blize" sheetId="2" r:id="rId2"/>
    <sheet name="Rashodi_osnovne" sheetId="3" r:id="rId3"/>
    <sheet name="Opsti2" sheetId="4" r:id="rId4"/>
    <sheet name="Opsti" sheetId="5" r:id="rId5"/>
  </sheets>
  <externalReferences>
    <externalReference r:id="rId8"/>
  </externalReferences>
  <definedNames>
    <definedName name="_xlfn.IFERROR" hidden="1">#NAME?</definedName>
    <definedName name="F102588014" localSheetId="0">'Prihodi'!#REF!</definedName>
    <definedName name="F102588014" localSheetId="1">'Rashodi_blize'!$J$9</definedName>
    <definedName name="F102588014" localSheetId="2">'Rashodi_osnovne'!#REF!</definedName>
    <definedName name="F102588014">#REF!</definedName>
    <definedName name="iznos1">'[1]Rashodi'!$L$7:$L$718</definedName>
    <definedName name="konto1">'[1]Rashodi'!$G$7:$G$718</definedName>
    <definedName name="ostalo1">'[1]Rashodi'!$R$7:$R$718</definedName>
    <definedName name="_xlnm.Print_Titles" localSheetId="0">'Prihodi'!$4:$5</definedName>
    <definedName name="_xlnm.Print_Titles" localSheetId="1">'Rashodi_blize'!$3:$4</definedName>
    <definedName name="sopstveno1">'[1]Rashodi'!$O$7:$O$718</definedName>
  </definedNames>
  <calcPr fullCalcOnLoad="1"/>
</workbook>
</file>

<file path=xl/sharedStrings.xml><?xml version="1.0" encoding="utf-8"?>
<sst xmlns="http://schemas.openxmlformats.org/spreadsheetml/2006/main" count="1063" uniqueCount="541">
  <si>
    <t xml:space="preserve"> </t>
  </si>
  <si>
    <t>Раздео</t>
  </si>
  <si>
    <t>Глава</t>
  </si>
  <si>
    <t>Функција</t>
  </si>
  <si>
    <t>Позиција</t>
  </si>
  <si>
    <t>Економска класификација</t>
  </si>
  <si>
    <t>О    П    И    С</t>
  </si>
  <si>
    <t>Социјални доприноси на терет послодавца</t>
  </si>
  <si>
    <t>Накнаде у натури</t>
  </si>
  <si>
    <t>Накнаде за запослене</t>
  </si>
  <si>
    <t>Трошкови службених путовања у земљи</t>
  </si>
  <si>
    <t>Услуге по уговору</t>
  </si>
  <si>
    <t>Репрезентација</t>
  </si>
  <si>
    <t>ИЗВОРИ ФИНАНСИРАЊА ЗА ФУНКЦИЈУ 110</t>
  </si>
  <si>
    <t>Приходи из буџета</t>
  </si>
  <si>
    <t>УКУПНО ЗА ФУНКЦИЈУ 110</t>
  </si>
  <si>
    <t>ИЗБОРНА КОМИСИЈА</t>
  </si>
  <si>
    <t>Опште јавне услуге које нису класификоване на другом месту</t>
  </si>
  <si>
    <t>1.1.</t>
  </si>
  <si>
    <t>Услуге по уговору (штампање изборног материјала)</t>
  </si>
  <si>
    <t>Материјал (канцеларијски материјал, бензин. . . )</t>
  </si>
  <si>
    <t>ИЗВОРИ ФИНАНСИРАЊА ЗА ФУНКЦИЈУ 160</t>
  </si>
  <si>
    <t>01</t>
  </si>
  <si>
    <t>04</t>
  </si>
  <si>
    <t>Приходи из буџета Општине</t>
  </si>
  <si>
    <t>ОПШТИНСКА УПРАВА</t>
  </si>
  <si>
    <t>Месечне карте</t>
  </si>
  <si>
    <t>Социјална давања запосленим</t>
  </si>
  <si>
    <t>Отпремнине</t>
  </si>
  <si>
    <t>Јубиларне награде</t>
  </si>
  <si>
    <t>Стални трошкови</t>
  </si>
  <si>
    <t>Трошкови платног промета и банкарских услуга</t>
  </si>
  <si>
    <t>Трошкови осигурања</t>
  </si>
  <si>
    <t>Трошкови путовања</t>
  </si>
  <si>
    <t>Услуге одржавања рачунара</t>
  </si>
  <si>
    <t>Услуге образовања и усавршавања запослених</t>
  </si>
  <si>
    <t>Дотације невладиним организацијама</t>
  </si>
  <si>
    <t>Црвени крст - Топола</t>
  </si>
  <si>
    <t>Накнаде штете услед елементарних непогода</t>
  </si>
  <si>
    <t>Текућа буџетска резерва</t>
  </si>
  <si>
    <t>ОПШТЕ УСЛУГЕ</t>
  </si>
  <si>
    <t>Специјализоване услуге</t>
  </si>
  <si>
    <t>Текуће поправке и одржавање</t>
  </si>
  <si>
    <t>Одржавање возила</t>
  </si>
  <si>
    <t>Одржавање опреме</t>
  </si>
  <si>
    <t>Материјал</t>
  </si>
  <si>
    <t>Канцеларијски материјал</t>
  </si>
  <si>
    <t>Материјал за образовање и усавршавање запослених</t>
  </si>
  <si>
    <t>090</t>
  </si>
  <si>
    <t>Образовање некласификовано на другом месту</t>
  </si>
  <si>
    <t>Ученичке стипендије</t>
  </si>
  <si>
    <t>ИЗВОРИ ФИНАНСИРАЊА ЗА ФУНКЦИЈУ 980</t>
  </si>
  <si>
    <t>УКУПНО ЗА ФУНКЦИЈУ 980</t>
  </si>
  <si>
    <t>Водоснабдевање</t>
  </si>
  <si>
    <t>УКУПНО ЗА ФУНКЦИЈУ 630</t>
  </si>
  <si>
    <t>Зграде и грађевински објекти</t>
  </si>
  <si>
    <t>ИЗВОРИ ФИНАНСИРАЊА ЗА ФУНКЦИЈУ 620</t>
  </si>
  <si>
    <t>07</t>
  </si>
  <si>
    <t>УКУПНО ЗА ФУНКЦИЈУ 620</t>
  </si>
  <si>
    <t>МЕСНЕ ЗАЈЕДНИЦЕ</t>
  </si>
  <si>
    <t>Остала основна средства</t>
  </si>
  <si>
    <t>Сопствени приходи</t>
  </si>
  <si>
    <t>КУЛТУРА</t>
  </si>
  <si>
    <t>Услуге културе</t>
  </si>
  <si>
    <t>Превоз радника</t>
  </si>
  <si>
    <t>Трошкови платног промета</t>
  </si>
  <si>
    <t>Трошкови дневница</t>
  </si>
  <si>
    <t>Остале опште услуге</t>
  </si>
  <si>
    <t>Приказивање филмова</t>
  </si>
  <si>
    <t>Одржавање зграде</t>
  </si>
  <si>
    <t>Машине и опрема</t>
  </si>
  <si>
    <t>ИЗВОРИ ФИНАНСИРАЊА ЗА ФУНКЦИЈУ 820</t>
  </si>
  <si>
    <t>УКУПНО ЗА ФУНКЦИЈУ 820</t>
  </si>
  <si>
    <t>ФИЗИЧКА КУЛТУРА</t>
  </si>
  <si>
    <t>Услуге рекреације и спорта</t>
  </si>
  <si>
    <t>Донације и трансфери осталим нивоима власти</t>
  </si>
  <si>
    <t>ИЗВОРИ ФИНАНСИРАЊА ЗА ФУНКЦИЈУ 810</t>
  </si>
  <si>
    <t>УКУПНО ЗА ФУНКЦИЈУ 810</t>
  </si>
  <si>
    <t>ПРЕДШКОЛСКО ОБРАЗОВАЊЕ</t>
  </si>
  <si>
    <t>Социјална давања запосленима</t>
  </si>
  <si>
    <t>Трошкови комуникација</t>
  </si>
  <si>
    <t>Плате и додаци запослених и функционера</t>
  </si>
  <si>
    <t>Стални трошкови (трошкови кор. простора, телефона, трошкови грејања)</t>
  </si>
  <si>
    <t>УКУПНО ЗА ФУНКЦИЈУ 160</t>
  </si>
  <si>
    <t>ИЗВОРИ ФИНАНСИРАЊА ЗА РАЗДЕО 1.</t>
  </si>
  <si>
    <t>УКУПНО ЗА РАЗДЕО 1.</t>
  </si>
  <si>
    <t>Плате и додаци запослених</t>
  </si>
  <si>
    <t>Зараде запослених</t>
  </si>
  <si>
    <t>Награде, бонуси и остали посебни расходи</t>
  </si>
  <si>
    <t>Услуге за електричну енергију</t>
  </si>
  <si>
    <t>Услуге водовода и канализације</t>
  </si>
  <si>
    <t>Услуге комуникација</t>
  </si>
  <si>
    <r>
      <t xml:space="preserve">Трошкови </t>
    </r>
    <r>
      <rPr>
        <sz val="10"/>
        <rFont val="Arial"/>
        <family val="2"/>
      </rPr>
      <t xml:space="preserve">службених путовања </t>
    </r>
    <r>
      <rPr>
        <sz val="10"/>
        <rFont val="Arial"/>
        <family val="0"/>
      </rPr>
      <t>у земљи</t>
    </r>
  </si>
  <si>
    <r>
      <t xml:space="preserve">Трошкови </t>
    </r>
    <r>
      <rPr>
        <sz val="10"/>
        <rFont val="Arial"/>
        <family val="2"/>
      </rPr>
      <t>службених путовања</t>
    </r>
    <r>
      <rPr>
        <sz val="10"/>
        <rFont val="Arial"/>
        <family val="0"/>
      </rPr>
      <t xml:space="preserve"> у иностранство</t>
    </r>
  </si>
  <si>
    <t>Стална буџетска резерва</t>
  </si>
  <si>
    <r>
      <t xml:space="preserve">Накнада за </t>
    </r>
    <r>
      <rPr>
        <sz val="10"/>
        <rFont val="Arial"/>
        <family val="2"/>
      </rPr>
      <t>социјалну заштиту из буџета</t>
    </r>
  </si>
  <si>
    <t>Накнаде за социјалне заштиту из буџета</t>
  </si>
  <si>
    <t>ИЗВОРИ ФИНАНСИРАЊА ЗА ФУНКЦИЈУ 630</t>
  </si>
  <si>
    <t>Развој заједнице</t>
  </si>
  <si>
    <t>Плате, додаци и накнаде запослених</t>
  </si>
  <si>
    <t>Донације од осталих нивоа власти</t>
  </si>
  <si>
    <r>
      <t xml:space="preserve">Трошкови </t>
    </r>
    <r>
      <rPr>
        <sz val="10"/>
        <rFont val="Arial"/>
        <family val="2"/>
      </rPr>
      <t>комуналних услуга</t>
    </r>
  </si>
  <si>
    <t>Компјутерске услуге</t>
  </si>
  <si>
    <t>Стручне услуге</t>
  </si>
  <si>
    <r>
      <t xml:space="preserve">Трошкови </t>
    </r>
    <r>
      <rPr>
        <sz val="10"/>
        <color indexed="8"/>
        <rFont val="Arial"/>
        <family val="2"/>
      </rPr>
      <t>платног промета</t>
    </r>
  </si>
  <si>
    <r>
      <t xml:space="preserve">Трошкови </t>
    </r>
    <r>
      <rPr>
        <sz val="10"/>
        <color indexed="8"/>
        <rFont val="Arial"/>
        <family val="2"/>
      </rPr>
      <t>осигурања</t>
    </r>
  </si>
  <si>
    <r>
      <t xml:space="preserve">Трошкови </t>
    </r>
    <r>
      <rPr>
        <sz val="10"/>
        <color indexed="8"/>
        <rFont val="Arial"/>
        <family val="2"/>
      </rPr>
      <t>путовања</t>
    </r>
  </si>
  <si>
    <t>Текуће одржавање</t>
  </si>
  <si>
    <t>Одржавање зграда</t>
  </si>
  <si>
    <t>Стручна литература</t>
  </si>
  <si>
    <t>ИЗВОРИ ФИНАНСИРАЊА ЗА ФУНКЦИЈУ 911</t>
  </si>
  <si>
    <t>УКУПНО ЗА ФУНКЦИЈУ 911</t>
  </si>
  <si>
    <t>ОСНОВНО ОБРАЗОВАЊЕ</t>
  </si>
  <si>
    <t>ОШ ,,Карађорђе,, - Топола</t>
  </si>
  <si>
    <t>Накнада за запослене</t>
  </si>
  <si>
    <t>ОШ ,,Милан Благојевић,, - Наталинци</t>
  </si>
  <si>
    <t>ОШ ,,Живко Томић,, - Доња Шаторња</t>
  </si>
  <si>
    <t>ОШ ,,Сестре Радовић,, - Белосавци</t>
  </si>
  <si>
    <t>ИЗВОРИ ФИНАНСИРАЊА ЗА ФУНКЦИЈУ 912</t>
  </si>
  <si>
    <t>УКУПНО ЗА ФУНКЦИЈУ 912</t>
  </si>
  <si>
    <t>Музичка школа ,,Петар Илић,, - Аранђеловац</t>
  </si>
  <si>
    <t>СРЕДЊЕ ОБРАЗОВАЊЕ</t>
  </si>
  <si>
    <t>Накнаде за социјалну заштиту из буџета</t>
  </si>
  <si>
    <t>ИЗВОРИ ФИНАНСИРАЊА ЗА ФУНКЦИЈУ 920</t>
  </si>
  <si>
    <t>УКУПНО ЗА ФУНКЦИЈУ 920</t>
  </si>
  <si>
    <t>ЗДРАВСТВО</t>
  </si>
  <si>
    <t>Дом здравља ,,Свети Ђорђе,, - Топола</t>
  </si>
  <si>
    <t>ТУРИЗАМ</t>
  </si>
  <si>
    <t>Туристичка организација ,,Опленац,, - Топола</t>
  </si>
  <si>
    <t>ИЗВОРИ ФИНАНСИРАЊА ЗА ФУНКЦИЈУ 473</t>
  </si>
  <si>
    <t>УКУПНО ЗА ФУНКЦИЈУ 473</t>
  </si>
  <si>
    <t>СРЕДСТВА ЗА РЕВИТАЛИЗАЦИЈУ СЕЛА</t>
  </si>
  <si>
    <t>ПОЉОПРИВРЕДА</t>
  </si>
  <si>
    <t>ИЗВОРИ ФИНАНСИРАЊА ЗА ФУНКЦИЈУ 421</t>
  </si>
  <si>
    <t>УКУПНО ЗА ФУНКЦИЈУ 421</t>
  </si>
  <si>
    <t>Библиотека ,,Радоје Домановић,, - Топола</t>
  </si>
  <si>
    <t>Посебна накнада за заштиту и унапређење животне средине</t>
  </si>
  <si>
    <t>Порез на приход од самосталне делатности</t>
  </si>
  <si>
    <t>Порез на приходе од непокретности</t>
  </si>
  <si>
    <t>Порез на приходе од пољопривреде и шумарства</t>
  </si>
  <si>
    <t>Периодични порез од непокретности</t>
  </si>
  <si>
    <t>Порез на имовину</t>
  </si>
  <si>
    <t>Порез на заоставштину, наслеђе и поклоне</t>
  </si>
  <si>
    <t>Порез на наслеђе и поклоне</t>
  </si>
  <si>
    <t>Порез на финансијске и капиталне трансакције</t>
  </si>
  <si>
    <t>Боравишна такса</t>
  </si>
  <si>
    <t>Текући трансфери од других нивоа власти</t>
  </si>
  <si>
    <t>Камате</t>
  </si>
  <si>
    <t>Приход од камата на депонована средства</t>
  </si>
  <si>
    <t>Закуп непроизведене имовине</t>
  </si>
  <si>
    <t>Продаја од стране тржишних организација</t>
  </si>
  <si>
    <t>Приходи од давања у закуп непокретности</t>
  </si>
  <si>
    <t>Приходи које својом делатношћу остваре установе</t>
  </si>
  <si>
    <t>С В Е Г А :</t>
  </si>
  <si>
    <t>Порез на дох.добит и капит.доб. које плаћају физ.лица</t>
  </si>
  <si>
    <t>ПРИХОДИ</t>
  </si>
  <si>
    <t>1.  П Р И Х О Д И</t>
  </si>
  <si>
    <t>Економ. Класифи-
кација</t>
  </si>
  <si>
    <t>Средства резерве</t>
  </si>
  <si>
    <t>Новчане казне и пенали по решењима судова и судских тела</t>
  </si>
  <si>
    <t xml:space="preserve">УКУПНО: </t>
  </si>
  <si>
    <t>Отплате камате домаћим пословним банкама</t>
  </si>
  <si>
    <t>3. РАСХОДИ ПО БЛИЖИМ НАМЕНАМА</t>
  </si>
  <si>
    <r>
      <t xml:space="preserve">Накнаде за рад бирачких тела, бирачких одбора и </t>
    </r>
    <r>
      <rPr>
        <sz val="10"/>
        <rFont val="Arial"/>
        <family val="2"/>
      </rPr>
      <t>секретара</t>
    </r>
  </si>
  <si>
    <t>Отплате камате дoмаћим пословним банкама</t>
  </si>
  <si>
    <t>Субвенције јавним нефинансијским предузећима и организацијама</t>
  </si>
  <si>
    <t>Извршни и законодавни органи, финансијски и фискaлни послови
и спољни послови</t>
  </si>
  <si>
    <t>Споредне продаје добара и услуга које врше др. нетрж. једин.</t>
  </si>
  <si>
    <t>СКУПШТИНА ОПШТИНЕ</t>
  </si>
  <si>
    <t>Награде запосленима и остали посебни расходи</t>
  </si>
  <si>
    <t xml:space="preserve">Трошкови  путовања </t>
  </si>
  <si>
    <t>Трошкови службених путовања у иностранство</t>
  </si>
  <si>
    <t xml:space="preserve">Остале опште услуге </t>
  </si>
  <si>
    <t>Поклони</t>
  </si>
  <si>
    <t>Објављивање тендера и информативних огласа</t>
  </si>
  <si>
    <t>Дотације политичким странкама</t>
  </si>
  <si>
    <t>ПРЕДСЕДНИК ОПШТИНЕ И ОПШТИНСКО ВЕЋЕ</t>
  </si>
  <si>
    <t xml:space="preserve">Стални трошкови </t>
  </si>
  <si>
    <t>Материјал за саобраћај - гориво</t>
  </si>
  <si>
    <t>ИЗВОРИ ФИНАНСИРАЊА ЗА РАЗДЕО 2.</t>
  </si>
  <si>
    <t>УКУПНО ЗА РАЗДЕО 2.</t>
  </si>
  <si>
    <t>Исплата накнада за време одсуствовања са посла</t>
  </si>
  <si>
    <t>Услуге грејања</t>
  </si>
  <si>
    <t>Донације невладиним организацијама</t>
  </si>
  <si>
    <t>Порези, обавезне таксе и казне</t>
  </si>
  <si>
    <t>Геодетске услуге</t>
  </si>
  <si>
    <t>Расходи за радну униформу ( одећа и ципеле)</t>
  </si>
  <si>
    <t>Материјал за посебне намене</t>
  </si>
  <si>
    <t>Остале помоћи у школовању</t>
  </si>
  <si>
    <t>06</t>
  </si>
  <si>
    <t>Донације од међународних организација</t>
  </si>
  <si>
    <t>1.2.</t>
  </si>
  <si>
    <t>Новчане казне и пенали по решењима судова</t>
  </si>
  <si>
    <t>ИЗВОРИ ФИНАНСИРАЊА ЗА ГЛАВУ 1.2.</t>
  </si>
  <si>
    <t>УКУПНО ЗА ГЛАВУ 1.2.</t>
  </si>
  <si>
    <t>1.3.</t>
  </si>
  <si>
    <t>1.4.</t>
  </si>
  <si>
    <t>Пројекти у области инфраструктуре - НИП</t>
  </si>
  <si>
    <t>Накнада за социјалну заштиту из буџета</t>
  </si>
  <si>
    <t>Новчане казне и пенали по решењу судова</t>
  </si>
  <si>
    <t>Накнада штете услед елементарних непогода</t>
  </si>
  <si>
    <t>1.5.</t>
  </si>
  <si>
    <t>Награде,бонуси и остали посебни расходи</t>
  </si>
  <si>
    <t>Енергетске услуге</t>
  </si>
  <si>
    <t>Услуге информисања</t>
  </si>
  <si>
    <t>Остали програми у култури</t>
  </si>
  <si>
    <t>Липовачка колонија</t>
  </si>
  <si>
    <t>Порези,обавезне таксе иказне</t>
  </si>
  <si>
    <t>Набавка књига</t>
  </si>
  <si>
    <t>УКУПНО ЗА ГЛАВУ 1.4.</t>
  </si>
  <si>
    <t>1.7.</t>
  </si>
  <si>
    <t>Комуналне услуге</t>
  </si>
  <si>
    <t>Остали трошкови</t>
  </si>
  <si>
    <r>
      <t xml:space="preserve">Услуге </t>
    </r>
    <r>
      <rPr>
        <sz val="10"/>
        <color indexed="8"/>
        <rFont val="Arial"/>
        <family val="2"/>
      </rPr>
      <t>образовања и усавршавања запослених</t>
    </r>
  </si>
  <si>
    <t>Пројекти у области предшколског образовања-НИП</t>
  </si>
  <si>
    <t>1.8.</t>
  </si>
  <si>
    <t>УКУПНО ЗА ГЛАВУ 1.8.</t>
  </si>
  <si>
    <t>1.9.</t>
  </si>
  <si>
    <t>1.10.</t>
  </si>
  <si>
    <t>ЗДРАВСТВО НЕКВАЛИФИКОВАНО НА ДРУГОМ МЕСТУ</t>
  </si>
  <si>
    <t>ИЗВОРИ ФИНАНСИРАЊА ЗА ФУНКЦИЈУ 760</t>
  </si>
  <si>
    <t>УКУПНО ЗА ФУНКЦИЈУ 760</t>
  </si>
  <si>
    <t>УКУПНО ЗА ГЛАВУ 1.9.</t>
  </si>
  <si>
    <t>1.11.</t>
  </si>
  <si>
    <t>Плате,додаци и накнаде запослених</t>
  </si>
  <si>
    <t>Закуп имовине и опреме</t>
  </si>
  <si>
    <t>Услуге образовања и усавршавање запослених</t>
  </si>
  <si>
    <t>Остале специјализоване услуге</t>
  </si>
  <si>
    <t>Текуће поправке и оджавање</t>
  </si>
  <si>
    <t>Употреба основних средстава</t>
  </si>
  <si>
    <t>Порези,обавезне таксе и казне</t>
  </si>
  <si>
    <t>Зграде и гређевински објекти</t>
  </si>
  <si>
    <t>Залихе робе за даљу продају</t>
  </si>
  <si>
    <t>УКУПНО ЗА ГЛАВУ 1.11.</t>
  </si>
  <si>
    <t>УКУПНО ЗА РАЗДЕО 3</t>
  </si>
  <si>
    <t>Сопствени приходи буџетских корисника</t>
  </si>
  <si>
    <t>ОПШТИНСКИ ЈАВНИ ПРАВОБРАНИЛАЦ</t>
  </si>
  <si>
    <t>СУДОВИ</t>
  </si>
  <si>
    <t>Социјални доприноси на терет запослених</t>
  </si>
  <si>
    <t>Накнада трошкова за запослене</t>
  </si>
  <si>
    <t>Награда запосленима и остали посебни расходи</t>
  </si>
  <si>
    <t>ИЗВОРИ ФИНАНСИРАЊА ЗА РАЗДЕО 4.</t>
  </si>
  <si>
    <t>УКУПНО ЗА РАЗДЕО 4.</t>
  </si>
  <si>
    <t>1.12.</t>
  </si>
  <si>
    <t>Самодопринос из прихода лица која се баве сам. делатношћу</t>
  </si>
  <si>
    <t>Порез на приход од давања у закуп покретних ствари</t>
  </si>
  <si>
    <t>Порези на појединачне услуге</t>
  </si>
  <si>
    <t>Комунална такса за држање мот. друмских и прикљ. возила</t>
  </si>
  <si>
    <t>Комуналне таксе за истицање фирме на пословном простору</t>
  </si>
  <si>
    <t>Накнада од давања у закуп пољопривредног земљишта</t>
  </si>
  <si>
    <t>Комунална такса за заузеће јавне површине грађ. материјалом</t>
  </si>
  <si>
    <t>Комунална такса за коришћење простора на јавним површинама</t>
  </si>
  <si>
    <t>Таксе у корист нивоа општина</t>
  </si>
  <si>
    <t>Општинске административне таксе</t>
  </si>
  <si>
    <t>Приходи од новчаних казни за прекршаје</t>
  </si>
  <si>
    <t>Приходи од новчаних казни изречених у прекршајном поступку</t>
  </si>
  <si>
    <t>У К У П Н О  Т Е К У Ћ И  П Р И Х О Д И</t>
  </si>
  <si>
    <t>Накнада за загађивање животне средине</t>
  </si>
  <si>
    <t>Капиталне дон.од иностраних држава у корист општина</t>
  </si>
  <si>
    <t>Накнада штете за повреде или штету нанету од стр. држ. органа</t>
  </si>
  <si>
    <t>ОШ ,,Милутин Јеленић,, - Горња Трнава</t>
  </si>
  <si>
    <t>Трошкови  путовања</t>
  </si>
  <si>
    <t>Донације страних држава у капиталне инвестиције</t>
  </si>
  <si>
    <t>Апотекарска установа</t>
  </si>
  <si>
    <t>Вишегодишњи засади</t>
  </si>
  <si>
    <t>Културне и верске мaнифестације</t>
  </si>
  <si>
    <t>Социјална зашт.некласификована на другом месту</t>
  </si>
  <si>
    <t>Техничка школа ,,Краљ Петар I,, - Топола</t>
  </si>
  <si>
    <t xml:space="preserve">Средства из осталих извора </t>
  </si>
  <si>
    <t>2.   РАСХОДИ ПО ОСНОВНИМ НАМЕНАМА</t>
  </si>
  <si>
    <t>Накнаде трошкова  за запослене</t>
  </si>
  <si>
    <t>Накнаде трошкова за запослене</t>
  </si>
  <si>
    <t>Накнаде  трошкова за запослене</t>
  </si>
  <si>
    <t>Материјал за одрж.хигијене и угоститељство</t>
  </si>
  <si>
    <t>1.6.</t>
  </si>
  <si>
    <t>КУЛТУРНИ ЦЕНТАР</t>
  </si>
  <si>
    <t>Услуге образовања,културе и спорта</t>
  </si>
  <si>
    <t>ИЗВОРИ ФИНАНСИРАЊА ЗА ГЛАВУ 1.8.</t>
  </si>
  <si>
    <t>ИЗВОРИ ФИНАНСИРАЊА ЗА ГЛАВУ 1.9.</t>
  </si>
  <si>
    <t>УКУПНО ЗА ГЛАВУ 1.10.</t>
  </si>
  <si>
    <t>ИЗВОРИ ФИНАНСИРАЊА ЗА ГЛАВУ 1.12.</t>
  </si>
  <si>
    <t>1.13.</t>
  </si>
  <si>
    <t>ИЗВОРИ ФИНАНСИРАЊА ЗА ФУНКЦИЈУ   330</t>
  </si>
  <si>
    <t>УКУПНО ЗА ФУНКЦИЈУ    330</t>
  </si>
  <si>
    <t>Јавна установа СОФК ,,Карађорђе,,Топола</t>
  </si>
  <si>
    <t>Услуге спорта</t>
  </si>
  <si>
    <t>Отплата главнице  домаћим пословним банкама</t>
  </si>
  <si>
    <t>Мaшине и опрема</t>
  </si>
  <si>
    <t>Пор.на употр.добра и на дозв.да се добра употр.</t>
  </si>
  <si>
    <t>УКУПНО РАЗДЕО 1+2+3+4</t>
  </si>
  <si>
    <t>ИЗВОРИ ФИНАНСИРАЊА ЗА РАЗДЕО   3</t>
  </si>
  <si>
    <t xml:space="preserve">Табела 1. СТРУКТУРА ПРИХОДА </t>
  </si>
  <si>
    <t>Посланички додатак</t>
  </si>
  <si>
    <t>Посланички  додатак</t>
  </si>
  <si>
    <t>Заштита животне средине</t>
  </si>
  <si>
    <t xml:space="preserve">Услуге по уговору </t>
  </si>
  <si>
    <t>Tekуће донације од иностраних држава у корист нивоа општина</t>
  </si>
  <si>
    <t>Tekуће донације од иностраних држава</t>
  </si>
  <si>
    <t>УКУПНО</t>
  </si>
  <si>
    <t>Укупно</t>
  </si>
  <si>
    <t>Комунална такса за држање средстава за игру(,,забавне игре,,)</t>
  </si>
  <si>
    <t xml:space="preserve">                                                                                </t>
  </si>
  <si>
    <t>.</t>
  </si>
  <si>
    <t>Средства из сопствених извора 04</t>
  </si>
  <si>
    <t>Средства  из осталих извора (13 и остало)</t>
  </si>
  <si>
    <t>Средства из буџета  01</t>
  </si>
  <si>
    <t>630</t>
  </si>
  <si>
    <t xml:space="preserve">Средства из буџета  </t>
  </si>
  <si>
    <t>Средства из осталих извора</t>
  </si>
  <si>
    <t>Укупна средства</t>
  </si>
  <si>
    <t>Средства из сопствених  извора</t>
  </si>
  <si>
    <t>Средства из буџета</t>
  </si>
  <si>
    <t>Средства из сопствених извора</t>
  </si>
  <si>
    <t>Материјал за образовање, културу и спорт</t>
  </si>
  <si>
    <t>Материјал за одржавање хигијене</t>
  </si>
  <si>
    <t>Административне услуге</t>
  </si>
  <si>
    <t>Остали општински приходи из области пољопривреде</t>
  </si>
  <si>
    <t>Ненаменска средства буџета Републике</t>
  </si>
  <si>
    <t>Пројекти од ЕУ</t>
  </si>
  <si>
    <t>ФОНД ЗА ЗАШТИТУ ЖИВОТНЕ СРЕДИНЕ</t>
  </si>
  <si>
    <r>
      <t xml:space="preserve">Субвенције јавним </t>
    </r>
    <r>
      <rPr>
        <sz val="10"/>
        <rFont val="Arial"/>
        <family val="2"/>
      </rPr>
      <t>нефинанс.</t>
    </r>
    <r>
      <rPr>
        <sz val="10"/>
        <rFont val="Arial"/>
        <family val="0"/>
      </rPr>
      <t xml:space="preserve"> предузећима и организацијама</t>
    </r>
  </si>
  <si>
    <t>Агенција за рурални развој општине Топола</t>
  </si>
  <si>
    <t>Пројекти из области образовања</t>
  </si>
  <si>
    <t>Пројекти у области културе</t>
  </si>
  <si>
    <t xml:space="preserve"> Остала нематеријална основна средства</t>
  </si>
  <si>
    <t>ИЗВОРИ ФИНАНСИРАЊА ЗА ГЛАВУ 1.5.</t>
  </si>
  <si>
    <t>ИЗВОРИ ФИНАНСИРАЊА ЗА ГЛАВУ  1.6 и 1.7.</t>
  </si>
  <si>
    <t>ИЗВОРИ ФИНАНСИРАЊА ЗА ГЛАВУ 1.10.</t>
  </si>
  <si>
    <t>ИЗВОРИ ФИНАНСИРАЊА ЗА ГЛАВУ 1.11.</t>
  </si>
  <si>
    <t>УКУПНО ЗА ГЛАВУ 1.12.</t>
  </si>
  <si>
    <t>ИЗВОРИ ФИНАНСИРАЊА ЗА ГЛАВУ 1.14.</t>
  </si>
  <si>
    <t>УКУПНО ЗА ГЛАВУ 1.14.</t>
  </si>
  <si>
    <t>Нематеријална имовина</t>
  </si>
  <si>
    <t>Накн.штете за повреде или штету нанету од стране држ. орг.</t>
  </si>
  <si>
    <t>Порез на земљиште</t>
  </si>
  <si>
    <t>Порез на приходе од осигурања лица</t>
  </si>
  <si>
    <t>Проширена права ,смештај деце, и трошк.вештач.преко   ЦСР</t>
  </si>
  <si>
    <t>Остале стручне услуге</t>
  </si>
  <si>
    <t>Остале помоћи у запосленима</t>
  </si>
  <si>
    <t>Провизија</t>
  </si>
  <si>
    <t>Пројекти из области физичке културе и спорта-НИП</t>
  </si>
  <si>
    <t>ПРОГРАМИ ИЗ ОБЛАСТИ БЕЗБЕДНОСТИ САОБРАЋАЈА</t>
  </si>
  <si>
    <t>424</t>
  </si>
  <si>
    <t>Приходи из буџета - по програму саобраћај</t>
  </si>
  <si>
    <t>Приходи из буџета-задуживање за пројекте</t>
  </si>
  <si>
    <t xml:space="preserve">Приходи из буџета  </t>
  </si>
  <si>
    <t>1.14.</t>
  </si>
  <si>
    <t xml:space="preserve">Приходи из буџета - задуживање за пројекте </t>
  </si>
  <si>
    <t>ИЗВОРИ ФИНАНСИРАЊА ЗА ФУНКЦИЈУ 560</t>
  </si>
  <si>
    <t>УКУПНО ЗА ФУНКЦИЈУ 560</t>
  </si>
  <si>
    <t>Трошкови превоза</t>
  </si>
  <si>
    <t>Путни трошкови ученика основних школа</t>
  </si>
  <si>
    <t>УКУПНО ЗА ГЛАВУ 1.6 и  1.7.</t>
  </si>
  <si>
    <t xml:space="preserve">Путни трошкови ученика </t>
  </si>
  <si>
    <t>Студентске стипендије</t>
  </si>
  <si>
    <t>Једнократне накнаде у натури</t>
  </si>
  <si>
    <t>Остале накнаде за запослене</t>
  </si>
  <si>
    <t>ПРОГРАМИ ЗА ВАНРЕДНЕ СИТУАЦИЈЕ</t>
  </si>
  <si>
    <t>ИЗВОРИ ФИНАНСИРАЊА ЗА ФУНКЦИЈУ 360</t>
  </si>
  <si>
    <t>Осигурање играча и чланова клуба</t>
  </si>
  <si>
    <t>Матријал за саобраћај</t>
  </si>
  <si>
    <t>Отплата камате домаћим пословним банкама</t>
  </si>
  <si>
    <t>Отплата главнице домаћим пословним банкама</t>
  </si>
  <si>
    <t>Пројекти у области здравства  - Дом здравља Топола</t>
  </si>
  <si>
    <t>Накнада за коришћење шума и шумског земљишта</t>
  </si>
  <si>
    <t>Накнада за конверзију  права коришћења у праву својине</t>
  </si>
  <si>
    <t>,</t>
  </si>
  <si>
    <t>ПРЕДШКОЛСКА УСТАНОВА  ,,СОФИЈА РИСТИЋ,,  ТОПОЛА</t>
  </si>
  <si>
    <t>Јавни ред и безбедност</t>
  </si>
  <si>
    <t>Остале специјализоване услуге - 50% по програму</t>
  </si>
  <si>
    <t xml:space="preserve">Остале специјализоване услуге </t>
  </si>
  <si>
    <t>Екон. клас.
група конта</t>
  </si>
  <si>
    <t>Приходи из буџета -  део наменских прихода - еко фонд</t>
  </si>
  <si>
    <t>Приходи из буџета- део наменских средстава - еко фонд</t>
  </si>
  <si>
    <t>Накнада за уређивање  грађевинског земљишта</t>
  </si>
  <si>
    <t>Порез на пренос  апсолутних права</t>
  </si>
  <si>
    <t>Средства за социјално становање у заштићеним условима</t>
  </si>
  <si>
    <t xml:space="preserve">Комун. такса за коришћ. рекл. паноа,истиц, и испис. фирме ван пос. </t>
  </si>
  <si>
    <t>Финансир.програма из обл. зашт. жив. средине</t>
  </si>
  <si>
    <t>Пројекти из области социјалне заштите</t>
  </si>
  <si>
    <t>Пројекти у области пољопривреде у скл.са акцион.планом</t>
  </si>
  <si>
    <t>Накнада за промену намене пољопривредног земљишта</t>
  </si>
  <si>
    <t>Приходи из буџета - део наменских прих. -еко фонд</t>
  </si>
  <si>
    <t>Други порези које искључиво плаћају предузећа односно предузетници</t>
  </si>
  <si>
    <t>Услуге из области социјалне заштите</t>
  </si>
  <si>
    <t>Земљиште</t>
  </si>
  <si>
    <t>Пројекти из области праћења остваривања родне равнопр.</t>
  </si>
  <si>
    <t>Капитални пројекти из области водоснабдевања</t>
  </si>
  <si>
    <t>Оснивачки улог ''Стари Опленац'' Топола</t>
  </si>
  <si>
    <t>ИЗВОРИ ФИНАНСИРАЊА ЗА ФУНКЦИЈУ 090 и 940</t>
  </si>
  <si>
    <t>УКУПНО ЗА ФУНКЦИЈУ 090 и 940</t>
  </si>
  <si>
    <t>Нематеријална улагања</t>
  </si>
  <si>
    <t>Шифра</t>
  </si>
  <si>
    <t>Средства из</t>
  </si>
  <si>
    <t>Опис</t>
  </si>
  <si>
    <t>економске</t>
  </si>
  <si>
    <t>буџета</t>
  </si>
  <si>
    <t>класификације</t>
  </si>
  <si>
    <t>УКУПНА ПРИМАЊА</t>
  </si>
  <si>
    <t>1.</t>
  </si>
  <si>
    <t>Порески приходи</t>
  </si>
  <si>
    <t>Порез на дохотак, добит и капиталне добитке (осим самодоприноса)</t>
  </si>
  <si>
    <t>Самодопринос</t>
  </si>
  <si>
    <t>Остали порески приходи</t>
  </si>
  <si>
    <t>714+716</t>
  </si>
  <si>
    <t>2.</t>
  </si>
  <si>
    <t>Непокретни приходи (осим накнада које се користе преко Буџетског фонда), у чему:</t>
  </si>
  <si>
    <t>-</t>
  </si>
  <si>
    <t>поједине врсте прихода са одређеном наменом (наменски приходи)</t>
  </si>
  <si>
    <t>3.</t>
  </si>
  <si>
    <t>Донације</t>
  </si>
  <si>
    <t>731+732</t>
  </si>
  <si>
    <t>4.</t>
  </si>
  <si>
    <t>Трансфери</t>
  </si>
  <si>
    <t>5.</t>
  </si>
  <si>
    <t>Примања од продаје нефинансијске имовине</t>
  </si>
  <si>
    <t>/</t>
  </si>
  <si>
    <t>УКУПНИ РАСХОДИ И ИЗДАЦИ ЗА НАБАВКУ</t>
  </si>
  <si>
    <t>НЕФИНАНСИЈСКЕ И ФИНАНСИЈСКЕ ИМОВИНЕ</t>
  </si>
  <si>
    <t>Текући расходи</t>
  </si>
  <si>
    <t>расходи за запослене</t>
  </si>
  <si>
    <t>Коришћење роба и услуга</t>
  </si>
  <si>
    <t>Отплата камате</t>
  </si>
  <si>
    <t>Субвенције</t>
  </si>
  <si>
    <t>Социјална заштита из буџета</t>
  </si>
  <si>
    <t>Остали расходи у чему:</t>
  </si>
  <si>
    <t>48+49</t>
  </si>
  <si>
    <t>средства резерви</t>
  </si>
  <si>
    <t>Издаци за набавку нефинансијске имовине</t>
  </si>
  <si>
    <t>Издаци за набавку финансијске имовине (осим 6211)</t>
  </si>
  <si>
    <t>ПРИМАЊА ОД ПРОДАЈЕ ФИНАНСИЈСКЕ ИМОВИНЕ</t>
  </si>
  <si>
    <t>И ЗАДУЖИВАЊА</t>
  </si>
  <si>
    <t xml:space="preserve">Примања по основу отплате кредита и продаје </t>
  </si>
  <si>
    <t>финансијске имовине</t>
  </si>
  <si>
    <t>Задуживање</t>
  </si>
  <si>
    <t>2.1.</t>
  </si>
  <si>
    <t>Задуживање код домаћих кредитора</t>
  </si>
  <si>
    <t>2.2.</t>
  </si>
  <si>
    <t>Задуживање код страних кредитора</t>
  </si>
  <si>
    <t>ОТПЛАТА ДУГА И НАБАВКА ФИНАНСИЈСКЕ ИМОВИНЕ</t>
  </si>
  <si>
    <t>Отплата дуга</t>
  </si>
  <si>
    <t>3.1.</t>
  </si>
  <si>
    <t>Отплата дуга домаћим кредиторима</t>
  </si>
  <si>
    <t>3.2.</t>
  </si>
  <si>
    <t>Отплата дуга страним кредиторима</t>
  </si>
  <si>
    <t>3.3.</t>
  </si>
  <si>
    <t>Отплата дуга по гаранцијама</t>
  </si>
  <si>
    <t>Набавка финансијске имовине</t>
  </si>
  <si>
    <t>НЕРАСПОРЕЂЕНИ ВИШАК ПРИХОДА ИЗ РАНИЈИХ</t>
  </si>
  <si>
    <t>ГОДИНА (класа 3, извор финансирања 13)</t>
  </si>
  <si>
    <t>НЕУТРОШЕНА СРЕДСТВА ОД ПРИВАТИЗАЦИЈЕ ИЗ</t>
  </si>
  <si>
    <t>ПРЕТХОДНИОХ ГОДИНА (класа 3, извор финансирања 14)</t>
  </si>
  <si>
    <t>А. РАЧУН ПРИХОДА И ПРИМАЊА, РАСХОДА И ИЗДАТАКА</t>
  </si>
  <si>
    <t>1. Укупни приходи и примања од продаје нефинансијске имовине</t>
  </si>
  <si>
    <t>1.1 ТЕКУЋИ ПРИХОДИ</t>
  </si>
  <si>
    <t>буџетска средства</t>
  </si>
  <si>
    <t>сопствени приходи</t>
  </si>
  <si>
    <t>остали извори</t>
  </si>
  <si>
    <t>1.2 ПРИМАЊА ОД ПРОДАЈЕ НЕФИНАНСИЈСКЕ ИМОВИНЕ</t>
  </si>
  <si>
    <t>2. Укупни расходи и издаци за набавку нефинансијске имовине</t>
  </si>
  <si>
    <t>2.1. ТЕКУЋИ РАСХОДИ у чему:</t>
  </si>
  <si>
    <t>текући буџетски расходи</t>
  </si>
  <si>
    <t>расходи из сопствених прилога</t>
  </si>
  <si>
    <t>остали расходи</t>
  </si>
  <si>
    <t>2.2. ИЗДАЦИ ЗА НАБАВКУ НЕФИНАНСИЈСКЕ ИМОВИНЕ</t>
  </si>
  <si>
    <t>текући буџетски издаци</t>
  </si>
  <si>
    <t>издаци ис сопствених прилога</t>
  </si>
  <si>
    <t>БУЏЕТСКИ СУФИЦИТ/ДЕФИЦИТ (кл.7+кл.8)-(кл.4+кл.5)</t>
  </si>
  <si>
    <t>УКУПАН ФИСКАЛНИ СУФИЦИТ/ДЕФИЦИТ</t>
  </si>
  <si>
    <t>Б. РАЧУН ФИНАНСИРАЊА</t>
  </si>
  <si>
    <t>Примања од продаје финансијске имовине</t>
  </si>
  <si>
    <t>Примања за задуживање</t>
  </si>
  <si>
    <t>Неутрошена средства из претходних година</t>
  </si>
  <si>
    <t>Издаци за отплату главнице дуга</t>
  </si>
  <si>
    <t>НЕТО ФИНАНСИРАЊЕ</t>
  </si>
  <si>
    <t xml:space="preserve">Примања од продаје покретних ствари </t>
  </si>
  <si>
    <t>Текући добровољни трансфери од физичких и правних лица</t>
  </si>
  <si>
    <t>Пренета средства  буџетских корисника из 2013. године</t>
  </si>
  <si>
    <t>Мешовити и неодређени приходи</t>
  </si>
  <si>
    <t>Остали  приходи у корист нивоа општина</t>
  </si>
  <si>
    <t xml:space="preserve">Меморандумске ставке за рефундацију  расхода </t>
  </si>
  <si>
    <t>Меморандумске ставке за рефундацију расхода</t>
  </si>
  <si>
    <t>Порез на друге приходе</t>
  </si>
  <si>
    <t>Порез на зараде</t>
  </si>
  <si>
    <t>Самодопринос из прихода земљорадника</t>
  </si>
  <si>
    <t>Самодопринос према зарадама запосл. на терит.општине (М.З.)</t>
  </si>
  <si>
    <t>Текући трансфери од др. нивоа власти у корист нивоа општина</t>
  </si>
  <si>
    <t>Капитални трансфери од др.нивоа власти у корист нивоа општина</t>
  </si>
  <si>
    <t>Остале накнаде којим својим одлукама доносе СО-е Топола</t>
  </si>
  <si>
    <t>Приходи од продаје добара и усл. од стране  тржишних организ.</t>
  </si>
  <si>
    <t>Капитални добровољни трансфери од физичких и правних лица</t>
  </si>
  <si>
    <t>Поклони за децу запослених</t>
  </si>
  <si>
    <t>Превоз на посао и са посла - маркица</t>
  </si>
  <si>
    <t>Накнаде  трошкова за превоз на посао и са посла</t>
  </si>
  <si>
    <t>Осигурање имовине -возила</t>
  </si>
  <si>
    <t xml:space="preserve">Услуге информисања </t>
  </si>
  <si>
    <t>Услуге рекламе и пропаганде</t>
  </si>
  <si>
    <t>Накнаде члановима управних, надзорних одбора и комисија</t>
  </si>
  <si>
    <t>Текуће поправке и одржавање опреме за саобраћај</t>
  </si>
  <si>
    <t>Стручна литература за редовне потребе запослених</t>
  </si>
  <si>
    <t>Регистарција возила</t>
  </si>
  <si>
    <t>Обавезне таксе</t>
  </si>
  <si>
    <t>Помоћ у медицинском лечењу запосл. или члана уже породице</t>
  </si>
  <si>
    <t>Услуге редовног одржавања и старања</t>
  </si>
  <si>
    <t>0сигурање имовине</t>
  </si>
  <si>
    <t>0сигурање имовине-возила при прегистрацији</t>
  </si>
  <si>
    <t>Остале медицинске услуге</t>
  </si>
  <si>
    <t>Текуће поправке и одржавање зграда и објеката</t>
  </si>
  <si>
    <t>Текуће поправке и одрж.опреме за саобраћај</t>
  </si>
  <si>
    <t>Текуће поправке и одрж.административне опреме</t>
  </si>
  <si>
    <t>Алат и инвентар -гуме</t>
  </si>
  <si>
    <t>Новчане казне и пенали</t>
  </si>
  <si>
    <r>
      <t xml:space="preserve">Новчане казне и </t>
    </r>
    <r>
      <rPr>
        <sz val="10"/>
        <rFont val="Arial"/>
        <family val="2"/>
      </rPr>
      <t>пенали</t>
    </r>
    <r>
      <rPr>
        <sz val="10"/>
        <rFont val="Arial"/>
        <family val="0"/>
      </rPr>
      <t xml:space="preserve"> по решењима судова </t>
    </r>
  </si>
  <si>
    <t>Накнаде штете од дивљачи</t>
  </si>
  <si>
    <t>Накнаде штете за повреде или штету насталу услед ел. непог.</t>
  </si>
  <si>
    <t>Дотације осталим удружењима</t>
  </si>
  <si>
    <t>Дотације спорстким удружењима</t>
  </si>
  <si>
    <t>Примања од продаје непокретности</t>
  </si>
  <si>
    <t>Примања од отплате станова у корист нивоа општина</t>
  </si>
  <si>
    <t>Дотације удружењима из области социјалне заштите</t>
  </si>
  <si>
    <t>Наменска средства буџета Републике</t>
  </si>
  <si>
    <t>Заштитник права пацијената</t>
  </si>
  <si>
    <t>ИЗВОРИ ФИНАНСИРАЊА ЗА ФУНКЦИЈУ 090,130,660,810</t>
  </si>
  <si>
    <t>УКУПНО ЗА ФУНКЦИЈУ 090,130,660,810</t>
  </si>
  <si>
    <t>Остала социјална давања-једнократне помоћи</t>
  </si>
  <si>
    <t>Пројекти из области соц.заштите и избеглице и расељена лица</t>
  </si>
  <si>
    <t>Пројекти из области управљања имовином</t>
  </si>
  <si>
    <t>Текуће субвенције јавним нефинанс. предуз. и организ.</t>
  </si>
  <si>
    <t>Субвенције јавним нефинансијским предуз. и организ.</t>
  </si>
  <si>
    <t>Капиталне  субвенције јавним нефинанс. предуз. и организ.</t>
  </si>
  <si>
    <t xml:space="preserve"> ''ЈП Дирекција за изградњу општине Топола,, - ЈП Топола</t>
  </si>
  <si>
    <t>ИЗВОРИ ФИНАНСИРАЊА ЗА ГЛАВУ 1.13. И 1.14</t>
  </si>
  <si>
    <t>УКУПНО ЗА ГЛАВУ 1.13.и 1.14</t>
  </si>
  <si>
    <t>Инвестиције из области спорта</t>
  </si>
  <si>
    <t>Канцеларија за младе</t>
  </si>
  <si>
    <t>Пројекти из области културе</t>
  </si>
  <si>
    <t xml:space="preserve">Отпремнине </t>
  </si>
  <si>
    <t>1.500.000</t>
  </si>
  <si>
    <t>Услуге одржавања софтвера</t>
  </si>
  <si>
    <t>Комунална  такса за коришћ.простора за паркир. друмских,моторних и прик.возила на уређеним и обележеним површинама</t>
  </si>
  <si>
    <t>Културно туристичка манифестација ''Опленачка берба''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</si>
</sst>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"/>
    <numFmt numFmtId="189" formatCode="0.0000"/>
    <numFmt numFmtId="190" formatCode="0.00000"/>
    <numFmt numFmtId="191" formatCode="0.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0.0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&quot;Da&quot;;&quot;Da&quot;;&quot;Ne&quot;"/>
    <numFmt numFmtId="201" formatCode="&quot;Istina&quot;;&quot;Istina&quot;;&quot;Laž&quot;"/>
    <numFmt numFmtId="202" formatCode="&quot;Uključeno&quot;;&quot;Uključeno&quot;;&quot;Isključeno&quot;"/>
    <numFmt numFmtId="203" formatCode="#,##0.0"/>
    <numFmt numFmtId="204" formatCode="#,##0.000"/>
    <numFmt numFmtId="205" formatCode="#,##0.0000"/>
    <numFmt numFmtId="206" formatCode="[$€-2]\ #,##0.00_);[Red]\([$€-2]\ #,##0.00\)"/>
  </numFmts>
  <fonts count="51">
    <font>
      <sz val="10"/>
      <name val="Arial"/>
      <family val="0"/>
    </font>
    <font>
      <b/>
      <sz val="12"/>
      <name val="Helv Ciril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 Cirilica"/>
      <family val="2"/>
    </font>
    <font>
      <sz val="10"/>
      <name val="Helv Cirilic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Helv Cirilica Black"/>
      <family val="2"/>
    </font>
    <font>
      <b/>
      <sz val="8"/>
      <name val="Helv Cirilica"/>
      <family val="2"/>
    </font>
    <font>
      <sz val="8.5"/>
      <name val="Helv Cirilica"/>
      <family val="2"/>
    </font>
    <font>
      <b/>
      <sz val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name val="Helv Cirilica"/>
      <family val="2"/>
    </font>
    <font>
      <b/>
      <sz val="9"/>
      <name val="Helv Cirilica Black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2"/>
      <name val="Helv Cirilica"/>
      <family val="2"/>
    </font>
    <font>
      <sz val="9"/>
      <name val="Helv Cirilica"/>
      <family val="2"/>
    </font>
    <font>
      <b/>
      <sz val="9"/>
      <name val="Helv Cirilica"/>
      <family val="2"/>
    </font>
    <font>
      <sz val="9"/>
      <name val="Helv Cirilica Black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b/>
      <sz val="10"/>
      <color indexed="48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30"/>
      <name val="Arial"/>
      <family val="2"/>
    </font>
    <font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 horizontal="right" vertical="center"/>
    </xf>
    <xf numFmtId="1" fontId="0" fillId="0" borderId="11" xfId="0" applyNumberForma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1" fontId="12" fillId="0" borderId="14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3" fontId="12" fillId="0" borderId="15" xfId="0" applyNumberFormat="1" applyFont="1" applyBorder="1" applyAlignment="1">
      <alignment horizontal="right" vertical="center"/>
    </xf>
    <xf numFmtId="1" fontId="12" fillId="0" borderId="16" xfId="0" applyNumberFormat="1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12" fillId="0" borderId="18" xfId="0" applyFont="1" applyBorder="1" applyAlignment="1">
      <alignment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12" fillId="0" borderId="17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8" fillId="0" borderId="21" xfId="0" applyFont="1" applyBorder="1" applyAlignment="1" quotePrefix="1">
      <alignment horizontal="left" wrapText="1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0" fillId="0" borderId="10" xfId="0" applyFont="1" applyBorder="1" applyAlignment="1" quotePrefix="1">
      <alignment horizontal="center" vertical="center" wrapText="1"/>
    </xf>
    <xf numFmtId="0" fontId="15" fillId="0" borderId="27" xfId="0" applyFont="1" applyBorder="1" applyAlignment="1">
      <alignment horizontal="center" vertical="center" textRotation="90"/>
    </xf>
    <xf numFmtId="0" fontId="15" fillId="0" borderId="19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/>
    </xf>
    <xf numFmtId="0" fontId="17" fillId="0" borderId="28" xfId="0" applyFont="1" applyBorder="1" applyAlignment="1" quotePrefix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/>
    </xf>
    <xf numFmtId="3" fontId="18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12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" fontId="5" fillId="0" borderId="3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 quotePrefix="1">
      <alignment horizontal="right" vertical="center"/>
    </xf>
    <xf numFmtId="3" fontId="0" fillId="0" borderId="11" xfId="0" applyNumberFormat="1" applyFont="1" applyBorder="1" applyAlignment="1" quotePrefix="1">
      <alignment horizontal="right" vertical="center"/>
    </xf>
    <xf numFmtId="1" fontId="0" fillId="0" borderId="32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12" fillId="0" borderId="31" xfId="0" applyFont="1" applyBorder="1" applyAlignment="1">
      <alignment/>
    </xf>
    <xf numFmtId="3" fontId="19" fillId="0" borderId="31" xfId="0" applyNumberFormat="1" applyFont="1" applyBorder="1" applyAlignment="1">
      <alignment horizontal="right" vertical="center"/>
    </xf>
    <xf numFmtId="1" fontId="12" fillId="0" borderId="3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49" fontId="0" fillId="0" borderId="31" xfId="0" applyNumberFormat="1" applyBorder="1" applyAlignment="1">
      <alignment horizontal="center" vertical="center"/>
    </xf>
    <xf numFmtId="1" fontId="0" fillId="0" borderId="33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/>
    </xf>
    <xf numFmtId="3" fontId="0" fillId="0" borderId="34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0" fontId="15" fillId="0" borderId="13" xfId="0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3" fontId="18" fillId="0" borderId="31" xfId="0" applyNumberFormat="1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9" fontId="0" fillId="0" borderId="31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3" fontId="0" fillId="0" borderId="15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3" fontId="18" fillId="0" borderId="31" xfId="0" applyNumberFormat="1" applyFont="1" applyBorder="1" applyAlignment="1">
      <alignment horizontal="right" vertical="center"/>
    </xf>
    <xf numFmtId="3" fontId="12" fillId="0" borderId="37" xfId="0" applyNumberFormat="1" applyFont="1" applyBorder="1" applyAlignment="1">
      <alignment horizontal="right" vertical="center"/>
    </xf>
    <xf numFmtId="3" fontId="19" fillId="0" borderId="18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0" fillId="0" borderId="23" xfId="0" applyFont="1" applyBorder="1" applyAlignment="1" quotePrefix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 vertical="center"/>
    </xf>
    <xf numFmtId="3" fontId="4" fillId="0" borderId="40" xfId="0" applyNumberFormat="1" applyFont="1" applyBorder="1" applyAlignment="1">
      <alignment horizontal="right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3" fontId="20" fillId="0" borderId="11" xfId="0" applyNumberFormat="1" applyFont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/>
    </xf>
    <xf numFmtId="1" fontId="12" fillId="0" borderId="37" xfId="0" applyNumberFormat="1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1" fontId="0" fillId="0" borderId="46" xfId="0" applyNumberForma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0" fillId="0" borderId="19" xfId="0" applyBorder="1" applyAlignment="1">
      <alignment/>
    </xf>
    <xf numFmtId="3" fontId="0" fillId="0" borderId="19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15" fillId="0" borderId="41" xfId="0" applyFont="1" applyBorder="1" applyAlignment="1">
      <alignment horizontal="center" vertical="center" textRotation="90"/>
    </xf>
    <xf numFmtId="0" fontId="15" fillId="0" borderId="38" xfId="0" applyFont="1" applyBorder="1" applyAlignment="1">
      <alignment horizontal="center" vertical="center" textRotation="90" wrapText="1"/>
    </xf>
    <xf numFmtId="0" fontId="12" fillId="0" borderId="34" xfId="0" applyFont="1" applyBorder="1" applyAlignment="1">
      <alignment/>
    </xf>
    <xf numFmtId="3" fontId="19" fillId="0" borderId="34" xfId="0" applyNumberFormat="1" applyFont="1" applyBorder="1" applyAlignment="1">
      <alignment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3" fontId="0" fillId="0" borderId="34" xfId="0" applyNumberFormat="1" applyFont="1" applyBorder="1" applyAlignment="1">
      <alignment/>
    </xf>
    <xf numFmtId="0" fontId="4" fillId="0" borderId="0" xfId="0" applyFont="1" applyAlignment="1">
      <alignment/>
    </xf>
    <xf numFmtId="3" fontId="18" fillId="0" borderId="11" xfId="0" applyNumberFormat="1" applyFont="1" applyBorder="1" applyAlignment="1">
      <alignment/>
    </xf>
    <xf numFmtId="0" fontId="21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21" fillId="0" borderId="28" xfId="0" applyFont="1" applyBorder="1" applyAlignment="1">
      <alignment horizontal="left"/>
    </xf>
    <xf numFmtId="0" fontId="17" fillId="0" borderId="28" xfId="0" applyFont="1" applyBorder="1" applyAlignment="1">
      <alignment horizontal="left" wrapText="1"/>
    </xf>
    <xf numFmtId="0" fontId="21" fillId="0" borderId="28" xfId="0" applyFont="1" applyBorder="1" applyAlignment="1">
      <alignment horizontal="left" wrapText="1"/>
    </xf>
    <xf numFmtId="0" fontId="22" fillId="0" borderId="28" xfId="0" applyFont="1" applyBorder="1" applyAlignment="1" quotePrefix="1">
      <alignment horizontal="left" wrapText="1"/>
    </xf>
    <xf numFmtId="0" fontId="21" fillId="0" borderId="49" xfId="0" applyFont="1" applyBorder="1" applyAlignment="1">
      <alignment wrapText="1"/>
    </xf>
    <xf numFmtId="0" fontId="22" fillId="0" borderId="50" xfId="0" applyFont="1" applyBorder="1" applyAlignment="1">
      <alignment wrapText="1"/>
    </xf>
    <xf numFmtId="0" fontId="17" fillId="0" borderId="49" xfId="0" applyFont="1" applyBorder="1" applyAlignment="1">
      <alignment/>
    </xf>
    <xf numFmtId="0" fontId="23" fillId="0" borderId="49" xfId="0" applyFont="1" applyBorder="1" applyAlignment="1">
      <alignment/>
    </xf>
    <xf numFmtId="0" fontId="21" fillId="0" borderId="51" xfId="0" applyFont="1" applyBorder="1" applyAlignment="1">
      <alignment horizontal="left"/>
    </xf>
    <xf numFmtId="0" fontId="17" fillId="0" borderId="49" xfId="0" applyFont="1" applyBorder="1" applyAlignment="1">
      <alignment horizontal="left"/>
    </xf>
    <xf numFmtId="0" fontId="22" fillId="0" borderId="28" xfId="0" applyFont="1" applyBorder="1" applyAlignment="1">
      <alignment/>
    </xf>
    <xf numFmtId="0" fontId="23" fillId="0" borderId="28" xfId="0" applyFont="1" applyBorder="1" applyAlignment="1">
      <alignment/>
    </xf>
    <xf numFmtId="0" fontId="22" fillId="0" borderId="49" xfId="0" applyFont="1" applyBorder="1" applyAlignment="1">
      <alignment/>
    </xf>
    <xf numFmtId="3" fontId="19" fillId="0" borderId="34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/>
    </xf>
    <xf numFmtId="49" fontId="0" fillId="0" borderId="34" xfId="0" applyNumberFormat="1" applyBorder="1" applyAlignment="1">
      <alignment horizontal="center" vertical="center"/>
    </xf>
    <xf numFmtId="0" fontId="14" fillId="0" borderId="34" xfId="0" applyFont="1" applyBorder="1" applyAlignment="1">
      <alignment/>
    </xf>
    <xf numFmtId="3" fontId="18" fillId="0" borderId="34" xfId="0" applyNumberFormat="1" applyFont="1" applyBorder="1" applyAlignment="1">
      <alignment horizontal="right" vertical="center"/>
    </xf>
    <xf numFmtId="3" fontId="18" fillId="0" borderId="34" xfId="0" applyNumberFormat="1" applyFont="1" applyBorder="1" applyAlignment="1">
      <alignment/>
    </xf>
    <xf numFmtId="0" fontId="5" fillId="0" borderId="52" xfId="0" applyFont="1" applyBorder="1" applyAlignment="1">
      <alignment horizontal="center"/>
    </xf>
    <xf numFmtId="0" fontId="9" fillId="0" borderId="40" xfId="0" applyFont="1" applyBorder="1" applyAlignment="1" quotePrefix="1">
      <alignment horizontal="center" vertical="center" wrapText="1"/>
    </xf>
    <xf numFmtId="3" fontId="6" fillId="0" borderId="40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4" fillId="0" borderId="54" xfId="0" applyNumberFormat="1" applyFont="1" applyBorder="1" applyAlignment="1">
      <alignment/>
    </xf>
    <xf numFmtId="3" fontId="4" fillId="0" borderId="55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3" fontId="7" fillId="0" borderId="45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0" fontId="17" fillId="0" borderId="51" xfId="0" applyFont="1" applyBorder="1" applyAlignment="1">
      <alignment horizontal="left"/>
    </xf>
    <xf numFmtId="0" fontId="21" fillId="0" borderId="11" xfId="0" applyFont="1" applyBorder="1" applyAlignment="1">
      <alignment/>
    </xf>
    <xf numFmtId="0" fontId="21" fillId="0" borderId="49" xfId="0" applyFont="1" applyBorder="1" applyAlignment="1">
      <alignment/>
    </xf>
    <xf numFmtId="0" fontId="21" fillId="0" borderId="51" xfId="0" applyFont="1" applyBorder="1" applyAlignment="1">
      <alignment/>
    </xf>
    <xf numFmtId="0" fontId="21" fillId="0" borderId="43" xfId="0" applyFont="1" applyBorder="1" applyAlignment="1">
      <alignment/>
    </xf>
    <xf numFmtId="3" fontId="7" fillId="0" borderId="52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/>
    </xf>
    <xf numFmtId="3" fontId="12" fillId="0" borderId="41" xfId="0" applyNumberFormat="1" applyFont="1" applyBorder="1" applyAlignment="1">
      <alignment/>
    </xf>
    <xf numFmtId="1" fontId="0" fillId="0" borderId="56" xfId="0" applyNumberFormat="1" applyBorder="1" applyAlignment="1">
      <alignment horizontal="center" vertical="center"/>
    </xf>
    <xf numFmtId="1" fontId="0" fillId="0" borderId="53" xfId="0" applyNumberForma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/>
    </xf>
    <xf numFmtId="1" fontId="0" fillId="0" borderId="57" xfId="0" applyNumberFormat="1" applyBorder="1" applyAlignment="1">
      <alignment horizontal="center" vertical="center"/>
    </xf>
    <xf numFmtId="1" fontId="0" fillId="0" borderId="42" xfId="0" applyNumberFormat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7" fillId="0" borderId="47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/>
    </xf>
    <xf numFmtId="3" fontId="7" fillId="0" borderId="46" xfId="0" applyNumberFormat="1" applyFont="1" applyBorder="1" applyAlignment="1">
      <alignment horizontal="right" vertical="center"/>
    </xf>
    <xf numFmtId="3" fontId="4" fillId="0" borderId="58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3" fontId="18" fillId="0" borderId="34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17" fillId="0" borderId="51" xfId="0" applyFont="1" applyBorder="1" applyAlignment="1">
      <alignment/>
    </xf>
    <xf numFmtId="3" fontId="6" fillId="0" borderId="52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22" fillId="0" borderId="0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3" fontId="7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/>
    </xf>
    <xf numFmtId="3" fontId="0" fillId="24" borderId="11" xfId="0" applyNumberFormat="1" applyFont="1" applyFill="1" applyBorder="1" applyAlignment="1">
      <alignment horizontal="right" vertical="center"/>
    </xf>
    <xf numFmtId="0" fontId="0" fillId="0" borderId="60" xfId="0" applyFont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61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2" fillId="0" borderId="62" xfId="0" applyFont="1" applyBorder="1" applyAlignment="1">
      <alignment/>
    </xf>
    <xf numFmtId="0" fontId="12" fillId="0" borderId="63" xfId="0" applyFont="1" applyBorder="1" applyAlignment="1">
      <alignment/>
    </xf>
    <xf numFmtId="3" fontId="6" fillId="0" borderId="59" xfId="0" applyNumberFormat="1" applyFon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0" fontId="0" fillId="0" borderId="57" xfId="0" applyFont="1" applyBorder="1" applyAlignment="1">
      <alignment horizontal="center" vertical="center"/>
    </xf>
    <xf numFmtId="1" fontId="0" fillId="0" borderId="48" xfId="0" applyNumberFormat="1" applyBorder="1" applyAlignment="1">
      <alignment horizontal="center" vertical="center"/>
    </xf>
    <xf numFmtId="0" fontId="0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/>
    </xf>
    <xf numFmtId="3" fontId="24" fillId="0" borderId="34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12" fillId="0" borderId="44" xfId="0" applyNumberFormat="1" applyFont="1" applyBorder="1" applyAlignment="1">
      <alignment/>
    </xf>
    <xf numFmtId="3" fontId="12" fillId="0" borderId="64" xfId="0" applyNumberFormat="1" applyFont="1" applyBorder="1" applyAlignment="1">
      <alignment/>
    </xf>
    <xf numFmtId="3" fontId="0" fillId="0" borderId="22" xfId="0" applyNumberFormat="1" applyFont="1" applyBorder="1" applyAlignment="1">
      <alignment horizontal="right" vertical="center"/>
    </xf>
    <xf numFmtId="3" fontId="12" fillId="0" borderId="65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horizontal="right" vertical="center"/>
    </xf>
    <xf numFmtId="49" fontId="15" fillId="0" borderId="66" xfId="0" applyNumberFormat="1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horizontal="right" vertical="center" wrapText="1"/>
    </xf>
    <xf numFmtId="3" fontId="5" fillId="0" borderId="48" xfId="0" applyNumberFormat="1" applyFont="1" applyBorder="1" applyAlignment="1">
      <alignment horizontal="right" vertical="center"/>
    </xf>
    <xf numFmtId="3" fontId="7" fillId="0" borderId="37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 quotePrefix="1">
      <alignment horizontal="center" vertical="center" wrapText="1"/>
    </xf>
    <xf numFmtId="49" fontId="9" fillId="0" borderId="6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0" fontId="0" fillId="0" borderId="43" xfId="0" applyFont="1" applyBorder="1" applyAlignment="1">
      <alignment/>
    </xf>
    <xf numFmtId="3" fontId="0" fillId="0" borderId="31" xfId="0" applyNumberFormat="1" applyFont="1" applyBorder="1" applyAlignment="1">
      <alignment horizontal="right" vertical="center"/>
    </xf>
    <xf numFmtId="3" fontId="18" fillId="0" borderId="43" xfId="0" applyNumberFormat="1" applyFont="1" applyBorder="1" applyAlignment="1">
      <alignment horizontal="right" vertical="center"/>
    </xf>
    <xf numFmtId="49" fontId="0" fillId="0" borderId="47" xfId="0" applyNumberFormat="1" applyBorder="1" applyAlignment="1">
      <alignment horizontal="center" vertical="center"/>
    </xf>
    <xf numFmtId="1" fontId="0" fillId="0" borderId="69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26" fillId="0" borderId="11" xfId="0" applyNumberFormat="1" applyFont="1" applyBorder="1" applyAlignment="1">
      <alignment horizontal="right" vertical="center"/>
    </xf>
    <xf numFmtId="0" fontId="0" fillId="0" borderId="16" xfId="58" applyFont="1" applyBorder="1" applyAlignment="1">
      <alignment horizontal="center" vertical="center"/>
      <protection/>
    </xf>
    <xf numFmtId="0" fontId="29" fillId="25" borderId="46" xfId="59" applyFont="1" applyFill="1" applyBorder="1" applyAlignment="1" applyProtection="1">
      <alignment horizontal="center" vertical="center"/>
      <protection/>
    </xf>
    <xf numFmtId="0" fontId="29" fillId="25" borderId="51" xfId="59" applyFont="1" applyFill="1" applyBorder="1" applyAlignment="1" applyProtection="1">
      <alignment horizontal="center" vertical="center"/>
      <protection/>
    </xf>
    <xf numFmtId="0" fontId="29" fillId="25" borderId="60" xfId="59" applyFont="1" applyFill="1" applyBorder="1" applyAlignment="1" applyProtection="1">
      <alignment horizontal="center" vertical="center" wrapText="1"/>
      <protection/>
    </xf>
    <xf numFmtId="0" fontId="29" fillId="25" borderId="31" xfId="59" applyFont="1" applyFill="1" applyBorder="1" applyAlignment="1" applyProtection="1">
      <alignment horizontal="center" vertical="center"/>
      <protection/>
    </xf>
    <xf numFmtId="0" fontId="27" fillId="0" borderId="0" xfId="59" applyProtection="1">
      <alignment/>
      <protection/>
    </xf>
    <xf numFmtId="0" fontId="29" fillId="25" borderId="43" xfId="59" applyFont="1" applyFill="1" applyBorder="1" applyAlignment="1" applyProtection="1">
      <alignment horizontal="center" vertical="center"/>
      <protection/>
    </xf>
    <xf numFmtId="0" fontId="29" fillId="25" borderId="47" xfId="59" applyFont="1" applyFill="1" applyBorder="1" applyAlignment="1" applyProtection="1">
      <alignment horizontal="center" vertical="center"/>
      <protection/>
    </xf>
    <xf numFmtId="0" fontId="29" fillId="25" borderId="49" xfId="59" applyFont="1" applyFill="1" applyBorder="1" applyAlignment="1" applyProtection="1">
      <alignment horizontal="center" vertical="center"/>
      <protection/>
    </xf>
    <xf numFmtId="0" fontId="29" fillId="25" borderId="57" xfId="59" applyFont="1" applyFill="1" applyBorder="1" applyAlignment="1" applyProtection="1">
      <alignment horizontal="center" vertical="center" wrapText="1"/>
      <protection/>
    </xf>
    <xf numFmtId="0" fontId="29" fillId="25" borderId="34" xfId="59" applyFont="1" applyFill="1" applyBorder="1" applyAlignment="1" applyProtection="1">
      <alignment horizontal="center" vertical="center"/>
      <protection/>
    </xf>
    <xf numFmtId="0" fontId="27" fillId="0" borderId="11" xfId="59" applyBorder="1" applyAlignment="1" applyProtection="1">
      <alignment horizontal="center" vertical="center"/>
      <protection/>
    </xf>
    <xf numFmtId="0" fontId="29" fillId="0" borderId="11" xfId="59" applyFont="1" applyBorder="1" applyAlignment="1" applyProtection="1">
      <alignment horizontal="center" vertical="center"/>
      <protection/>
    </xf>
    <xf numFmtId="0" fontId="29" fillId="25" borderId="29" xfId="59" applyFont="1" applyFill="1" applyBorder="1" applyAlignment="1" applyProtection="1">
      <alignment vertical="center"/>
      <protection/>
    </xf>
    <xf numFmtId="0" fontId="29" fillId="25" borderId="28" xfId="59" applyFont="1" applyFill="1" applyBorder="1" applyAlignment="1" applyProtection="1">
      <alignment vertical="center"/>
      <protection/>
    </xf>
    <xf numFmtId="0" fontId="29" fillId="25" borderId="56" xfId="59" applyFont="1" applyFill="1" applyBorder="1" applyAlignment="1" applyProtection="1">
      <alignment vertical="center" wrapText="1"/>
      <protection/>
    </xf>
    <xf numFmtId="0" fontId="29" fillId="25" borderId="11" xfId="59" applyFont="1" applyFill="1" applyBorder="1" applyAlignment="1" applyProtection="1">
      <alignment horizontal="center" vertical="center"/>
      <protection/>
    </xf>
    <xf numFmtId="3" fontId="29" fillId="25" borderId="11" xfId="59" applyNumberFormat="1" applyFont="1" applyFill="1" applyBorder="1" applyAlignment="1" applyProtection="1">
      <alignment horizontal="center" vertical="center"/>
      <protection/>
    </xf>
    <xf numFmtId="0" fontId="29" fillId="0" borderId="0" xfId="59" applyFont="1" applyProtection="1">
      <alignment/>
      <protection/>
    </xf>
    <xf numFmtId="0" fontId="29" fillId="0" borderId="29" xfId="59" applyFont="1" applyBorder="1" applyAlignment="1" applyProtection="1">
      <alignment vertical="center"/>
      <protection/>
    </xf>
    <xf numFmtId="0" fontId="29" fillId="0" borderId="28" xfId="59" applyFont="1" applyBorder="1" applyAlignment="1" applyProtection="1">
      <alignment vertical="center"/>
      <protection/>
    </xf>
    <xf numFmtId="0" fontId="29" fillId="0" borderId="56" xfId="59" applyFont="1" applyBorder="1" applyAlignment="1" applyProtection="1">
      <alignment vertical="center" wrapText="1"/>
      <protection/>
    </xf>
    <xf numFmtId="3" fontId="29" fillId="0" borderId="11" xfId="59" applyNumberFormat="1" applyFont="1" applyBorder="1" applyAlignment="1" applyProtection="1">
      <alignment vertical="center"/>
      <protection/>
    </xf>
    <xf numFmtId="0" fontId="27" fillId="0" borderId="29" xfId="59" applyBorder="1" applyAlignment="1" applyProtection="1">
      <alignment vertical="center"/>
      <protection/>
    </xf>
    <xf numFmtId="0" fontId="27" fillId="0" borderId="28" xfId="59" applyBorder="1" applyAlignment="1" applyProtection="1">
      <alignment vertical="center"/>
      <protection/>
    </xf>
    <xf numFmtId="0" fontId="27" fillId="0" borderId="56" xfId="59" applyBorder="1" applyAlignment="1" applyProtection="1">
      <alignment vertical="center" wrapText="1"/>
      <protection/>
    </xf>
    <xf numFmtId="49" fontId="30" fillId="0" borderId="28" xfId="59" applyNumberFormat="1" applyFont="1" applyBorder="1" applyAlignment="1" applyProtection="1">
      <alignment horizontal="center" vertical="center"/>
      <protection/>
    </xf>
    <xf numFmtId="3" fontId="27" fillId="0" borderId="11" xfId="59" applyNumberFormat="1" applyBorder="1" applyAlignment="1" applyProtection="1">
      <alignment vertical="center"/>
      <protection/>
    </xf>
    <xf numFmtId="0" fontId="29" fillId="0" borderId="46" xfId="59" applyFont="1" applyBorder="1" applyAlignment="1" applyProtection="1">
      <alignment vertical="center"/>
      <protection/>
    </xf>
    <xf numFmtId="0" fontId="29" fillId="0" borderId="51" xfId="59" applyFont="1" applyBorder="1" applyAlignment="1" applyProtection="1">
      <alignment vertical="center"/>
      <protection/>
    </xf>
    <xf numFmtId="0" fontId="29" fillId="0" borderId="60" xfId="59" applyFont="1" applyBorder="1" applyAlignment="1" applyProtection="1">
      <alignment vertical="center" wrapText="1"/>
      <protection/>
    </xf>
    <xf numFmtId="0" fontId="29" fillId="0" borderId="31" xfId="59" applyFont="1" applyBorder="1" applyAlignment="1" applyProtection="1">
      <alignment horizontal="center" vertical="center"/>
      <protection/>
    </xf>
    <xf numFmtId="49" fontId="27" fillId="0" borderId="11" xfId="59" applyNumberFormat="1" applyBorder="1" applyAlignment="1" applyProtection="1">
      <alignment horizontal="center" vertical="center"/>
      <protection/>
    </xf>
    <xf numFmtId="0" fontId="29" fillId="25" borderId="46" xfId="59" applyFont="1" applyFill="1" applyBorder="1" applyAlignment="1" applyProtection="1">
      <alignment vertical="center"/>
      <protection/>
    </xf>
    <xf numFmtId="0" fontId="29" fillId="25" borderId="51" xfId="59" applyFont="1" applyFill="1" applyBorder="1" applyAlignment="1" applyProtection="1">
      <alignment vertical="center"/>
      <protection/>
    </xf>
    <xf numFmtId="0" fontId="29" fillId="25" borderId="51" xfId="59" applyFont="1" applyFill="1" applyBorder="1" applyAlignment="1" applyProtection="1">
      <alignment vertical="center" wrapText="1"/>
      <protection/>
    </xf>
    <xf numFmtId="0" fontId="29" fillId="25" borderId="47" xfId="59" applyFont="1" applyFill="1" applyBorder="1" applyAlignment="1" applyProtection="1">
      <alignment vertical="center"/>
      <protection/>
    </xf>
    <xf numFmtId="0" fontId="29" fillId="25" borderId="49" xfId="59" applyFont="1" applyFill="1" applyBorder="1" applyAlignment="1" applyProtection="1">
      <alignment vertical="center"/>
      <protection/>
    </xf>
    <xf numFmtId="0" fontId="29" fillId="25" borderId="49" xfId="59" applyFont="1" applyFill="1" applyBorder="1" applyAlignment="1" applyProtection="1">
      <alignment vertical="center" wrapText="1"/>
      <protection/>
    </xf>
    <xf numFmtId="0" fontId="29" fillId="0" borderId="47" xfId="59" applyFont="1" applyBorder="1" applyAlignment="1" applyProtection="1">
      <alignment vertical="center"/>
      <protection/>
    </xf>
    <xf numFmtId="0" fontId="29" fillId="0" borderId="49" xfId="59" applyFont="1" applyBorder="1" applyAlignment="1" applyProtection="1">
      <alignment vertical="center"/>
      <protection/>
    </xf>
    <xf numFmtId="0" fontId="29" fillId="0" borderId="57" xfId="59" applyFont="1" applyBorder="1" applyAlignment="1" applyProtection="1">
      <alignment vertical="center" wrapText="1"/>
      <protection/>
    </xf>
    <xf numFmtId="0" fontId="29" fillId="0" borderId="34" xfId="59" applyFont="1" applyBorder="1" applyAlignment="1" applyProtection="1">
      <alignment horizontal="center" vertical="center"/>
      <protection/>
    </xf>
    <xf numFmtId="3" fontId="29" fillId="0" borderId="34" xfId="59" applyNumberFormat="1" applyFont="1" applyBorder="1" applyAlignment="1" applyProtection="1">
      <alignment vertical="center"/>
      <protection/>
    </xf>
    <xf numFmtId="0" fontId="27" fillId="0" borderId="46" xfId="59" applyBorder="1" applyAlignment="1" applyProtection="1">
      <alignment vertical="center"/>
      <protection/>
    </xf>
    <xf numFmtId="0" fontId="27" fillId="0" borderId="51" xfId="59" applyBorder="1" applyAlignment="1" applyProtection="1">
      <alignment vertical="center"/>
      <protection/>
    </xf>
    <xf numFmtId="0" fontId="27" fillId="0" borderId="60" xfId="59" applyBorder="1" applyAlignment="1" applyProtection="1">
      <alignment vertical="center" wrapText="1"/>
      <protection/>
    </xf>
    <xf numFmtId="0" fontId="27" fillId="0" borderId="47" xfId="59" applyBorder="1" applyAlignment="1" applyProtection="1">
      <alignment vertical="center"/>
      <protection/>
    </xf>
    <xf numFmtId="49" fontId="30" fillId="0" borderId="49" xfId="59" applyNumberFormat="1" applyFont="1" applyBorder="1" applyAlignment="1" applyProtection="1">
      <alignment horizontal="center" vertical="center"/>
      <protection/>
    </xf>
    <xf numFmtId="0" fontId="27" fillId="0" borderId="57" xfId="59" applyBorder="1" applyAlignment="1" applyProtection="1">
      <alignment vertical="center" wrapText="1"/>
      <protection/>
    </xf>
    <xf numFmtId="0" fontId="29" fillId="25" borderId="60" xfId="59" applyFont="1" applyFill="1" applyBorder="1" applyAlignment="1" applyProtection="1">
      <alignment vertical="center" wrapText="1"/>
      <protection/>
    </xf>
    <xf numFmtId="0" fontId="29" fillId="25" borderId="48" xfId="59" applyFont="1" applyFill="1" applyBorder="1" applyAlignment="1" applyProtection="1">
      <alignment vertical="center"/>
      <protection/>
    </xf>
    <xf numFmtId="0" fontId="29" fillId="25" borderId="0" xfId="59" applyFont="1" applyFill="1" applyBorder="1" applyAlignment="1" applyProtection="1">
      <alignment vertical="center"/>
      <protection/>
    </xf>
    <xf numFmtId="0" fontId="29" fillId="25" borderId="70" xfId="59" applyFont="1" applyFill="1" applyBorder="1" applyAlignment="1" applyProtection="1">
      <alignment vertical="center" wrapText="1"/>
      <protection/>
    </xf>
    <xf numFmtId="0" fontId="27" fillId="0" borderId="49" xfId="59" applyBorder="1" applyAlignment="1" applyProtection="1">
      <alignment vertical="center"/>
      <protection/>
    </xf>
    <xf numFmtId="0" fontId="27" fillId="0" borderId="0" xfId="59" applyAlignment="1" applyProtection="1">
      <alignment vertical="center"/>
      <protection/>
    </xf>
    <xf numFmtId="0" fontId="27" fillId="0" borderId="0" xfId="59" applyAlignment="1" applyProtection="1">
      <alignment vertical="center" wrapText="1"/>
      <protection/>
    </xf>
    <xf numFmtId="0" fontId="27" fillId="0" borderId="0" xfId="59" applyAlignment="1" applyProtection="1">
      <alignment horizontal="center" vertical="center"/>
      <protection/>
    </xf>
    <xf numFmtId="0" fontId="27" fillId="25" borderId="46" xfId="59" applyFill="1" applyBorder="1" applyAlignment="1" applyProtection="1">
      <alignment vertical="center"/>
      <protection/>
    </xf>
    <xf numFmtId="0" fontId="27" fillId="25" borderId="51" xfId="59" applyFill="1" applyBorder="1" applyAlignment="1" applyProtection="1">
      <alignment vertical="center"/>
      <protection/>
    </xf>
    <xf numFmtId="0" fontId="27" fillId="25" borderId="51" xfId="59" applyFill="1" applyBorder="1" applyAlignment="1" applyProtection="1">
      <alignment vertical="center" wrapText="1"/>
      <protection/>
    </xf>
    <xf numFmtId="0" fontId="27" fillId="25" borderId="47" xfId="59" applyFill="1" applyBorder="1" applyAlignment="1" applyProtection="1">
      <alignment vertical="center"/>
      <protection/>
    </xf>
    <xf numFmtId="0" fontId="27" fillId="25" borderId="49" xfId="59" applyFill="1" applyBorder="1" applyAlignment="1" applyProtection="1">
      <alignment vertical="center"/>
      <protection/>
    </xf>
    <xf numFmtId="0" fontId="27" fillId="25" borderId="49" xfId="59" applyFill="1" applyBorder="1" applyAlignment="1" applyProtection="1">
      <alignment vertical="center" wrapText="1"/>
      <protection/>
    </xf>
    <xf numFmtId="3" fontId="27" fillId="0" borderId="0" xfId="59" applyNumberFormat="1" applyAlignment="1" applyProtection="1">
      <alignment vertical="center"/>
      <protection/>
    </xf>
    <xf numFmtId="3" fontId="27" fillId="0" borderId="11" xfId="59" applyNumberFormat="1" applyFill="1" applyBorder="1" applyAlignment="1" applyProtection="1">
      <alignment vertical="center"/>
      <protection/>
    </xf>
    <xf numFmtId="3" fontId="29" fillId="0" borderId="11" xfId="59" applyNumberFormat="1" applyFont="1" applyFill="1" applyBorder="1" applyAlignment="1" applyProtection="1">
      <alignment vertical="center"/>
      <protection/>
    </xf>
    <xf numFmtId="0" fontId="31" fillId="0" borderId="46" xfId="59" applyFont="1" applyBorder="1" applyAlignment="1">
      <alignment vertical="center"/>
      <protection/>
    </xf>
    <xf numFmtId="0" fontId="31" fillId="0" borderId="51" xfId="59" applyFont="1" applyBorder="1" applyAlignment="1">
      <alignment vertical="center"/>
      <protection/>
    </xf>
    <xf numFmtId="3" fontId="31" fillId="0" borderId="11" xfId="59" applyNumberFormat="1" applyFont="1" applyBorder="1" applyAlignment="1">
      <alignment vertical="center"/>
      <protection/>
    </xf>
    <xf numFmtId="0" fontId="31" fillId="0" borderId="0" xfId="59" applyFont="1">
      <alignment/>
      <protection/>
    </xf>
    <xf numFmtId="0" fontId="31" fillId="0" borderId="29" xfId="59" applyFont="1" applyBorder="1" applyAlignment="1">
      <alignment vertical="center"/>
      <protection/>
    </xf>
    <xf numFmtId="0" fontId="31" fillId="0" borderId="28" xfId="59" applyFont="1" applyBorder="1" applyAlignment="1">
      <alignment vertical="center"/>
      <protection/>
    </xf>
    <xf numFmtId="0" fontId="30" fillId="0" borderId="48" xfId="59" applyFont="1" applyBorder="1" applyAlignment="1">
      <alignment vertical="center"/>
      <protection/>
    </xf>
    <xf numFmtId="0" fontId="30" fillId="0" borderId="0" xfId="59" applyFont="1" applyBorder="1" applyAlignment="1">
      <alignment vertical="center"/>
      <protection/>
    </xf>
    <xf numFmtId="3" fontId="30" fillId="0" borderId="11" xfId="59" applyNumberFormat="1" applyFont="1" applyBorder="1" applyAlignment="1">
      <alignment vertical="center"/>
      <protection/>
    </xf>
    <xf numFmtId="0" fontId="30" fillId="0" borderId="0" xfId="59" applyFont="1">
      <alignment/>
      <protection/>
    </xf>
    <xf numFmtId="49" fontId="30" fillId="0" borderId="29" xfId="59" applyNumberFormat="1" applyFont="1" applyBorder="1" applyAlignment="1">
      <alignment horizontal="center" vertical="center"/>
      <protection/>
    </xf>
    <xf numFmtId="0" fontId="30" fillId="0" borderId="28" xfId="59" applyFont="1" applyBorder="1" applyAlignment="1">
      <alignment vertical="center"/>
      <protection/>
    </xf>
    <xf numFmtId="0" fontId="31" fillId="0" borderId="48" xfId="59" applyFont="1" applyBorder="1" applyAlignment="1">
      <alignment vertical="center"/>
      <protection/>
    </xf>
    <xf numFmtId="0" fontId="31" fillId="0" borderId="0" xfId="59" applyFont="1" applyBorder="1" applyAlignment="1">
      <alignment vertical="center"/>
      <protection/>
    </xf>
    <xf numFmtId="0" fontId="30" fillId="0" borderId="29" xfId="59" applyFont="1" applyBorder="1" applyAlignment="1">
      <alignment vertical="center"/>
      <protection/>
    </xf>
    <xf numFmtId="3" fontId="30" fillId="0" borderId="0" xfId="59" applyNumberFormat="1" applyFont="1" applyAlignment="1">
      <alignment vertical="center"/>
      <protection/>
    </xf>
    <xf numFmtId="3" fontId="30" fillId="0" borderId="11" xfId="59" applyNumberFormat="1" applyFont="1" applyFill="1" applyBorder="1" applyAlignment="1" applyProtection="1">
      <alignment vertical="center"/>
      <protection locked="0"/>
    </xf>
    <xf numFmtId="0" fontId="17" fillId="0" borderId="51" xfId="0" applyFont="1" applyBorder="1" applyAlignment="1">
      <alignment/>
    </xf>
    <xf numFmtId="0" fontId="23" fillId="0" borderId="51" xfId="0" applyFont="1" applyBorder="1" applyAlignment="1">
      <alignment/>
    </xf>
    <xf numFmtId="3" fontId="7" fillId="0" borderId="34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vertical="center"/>
    </xf>
    <xf numFmtId="0" fontId="23" fillId="0" borderId="28" xfId="0" applyFont="1" applyBorder="1" applyAlignment="1">
      <alignment/>
    </xf>
    <xf numFmtId="0" fontId="17" fillId="0" borderId="51" xfId="0" applyFont="1" applyBorder="1" applyAlignment="1">
      <alignment/>
    </xf>
    <xf numFmtId="3" fontId="7" fillId="0" borderId="43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right" vertical="center"/>
    </xf>
    <xf numFmtId="0" fontId="21" fillId="0" borderId="56" xfId="0" applyFont="1" applyBorder="1" applyAlignment="1">
      <alignment/>
    </xf>
    <xf numFmtId="3" fontId="4" fillId="0" borderId="43" xfId="0" applyNumberFormat="1" applyFont="1" applyBorder="1" applyAlignment="1">
      <alignment horizontal="right" vertical="center"/>
    </xf>
    <xf numFmtId="0" fontId="22" fillId="0" borderId="29" xfId="0" applyFont="1" applyBorder="1" applyAlignment="1">
      <alignment/>
    </xf>
    <xf numFmtId="3" fontId="6" fillId="0" borderId="31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3" fontId="32" fillId="0" borderId="11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/>
    </xf>
    <xf numFmtId="3" fontId="4" fillId="0" borderId="71" xfId="0" applyNumberFormat="1" applyFont="1" applyBorder="1" applyAlignment="1">
      <alignment horizontal="right" vertical="center"/>
    </xf>
    <xf numFmtId="3" fontId="6" fillId="0" borderId="72" xfId="0" applyNumberFormat="1" applyFont="1" applyBorder="1" applyAlignment="1">
      <alignment horizontal="right" vertical="center"/>
    </xf>
    <xf numFmtId="3" fontId="33" fillId="0" borderId="11" xfId="0" applyNumberFormat="1" applyFont="1" applyBorder="1" applyAlignment="1">
      <alignment horizontal="right" vertical="center"/>
    </xf>
    <xf numFmtId="0" fontId="16" fillId="0" borderId="40" xfId="0" applyFont="1" applyBorder="1" applyAlignment="1">
      <alignment horizontal="right" vertical="center"/>
    </xf>
    <xf numFmtId="3" fontId="50" fillId="0" borderId="11" xfId="0" applyNumberFormat="1" applyFont="1" applyBorder="1" applyAlignment="1">
      <alignment horizontal="right" vertical="center"/>
    </xf>
    <xf numFmtId="49" fontId="29" fillId="0" borderId="11" xfId="59" applyNumberFormat="1" applyFont="1" applyBorder="1" applyAlignment="1" applyProtection="1">
      <alignment horizontal="right" vertical="center"/>
      <protection/>
    </xf>
    <xf numFmtId="0" fontId="13" fillId="0" borderId="5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25" borderId="48" xfId="59" applyFont="1" applyFill="1" applyBorder="1" applyAlignment="1" applyProtection="1">
      <alignment horizontal="center" vertical="center"/>
      <protection/>
    </xf>
    <xf numFmtId="0" fontId="29" fillId="25" borderId="0" xfId="59" applyFont="1" applyFill="1" applyBorder="1" applyAlignment="1" applyProtection="1">
      <alignment horizontal="center" vertical="center"/>
      <protection/>
    </xf>
    <xf numFmtId="0" fontId="29" fillId="25" borderId="70" xfId="59" applyFont="1" applyFill="1" applyBorder="1" applyAlignment="1" applyProtection="1">
      <alignment horizontal="center" vertical="center"/>
      <protection/>
    </xf>
    <xf numFmtId="0" fontId="27" fillId="0" borderId="11" xfId="59" applyBorder="1" applyAlignment="1" applyProtection="1">
      <alignment horizontal="center" vertical="center"/>
      <protection/>
    </xf>
    <xf numFmtId="0" fontId="29" fillId="25" borderId="31" xfId="59" applyFont="1" applyFill="1" applyBorder="1" applyAlignment="1" applyProtection="1">
      <alignment horizontal="center" vertical="center"/>
      <protection/>
    </xf>
    <xf numFmtId="0" fontId="29" fillId="25" borderId="34" xfId="59" applyFont="1" applyFill="1" applyBorder="1" applyAlignment="1" applyProtection="1">
      <alignment horizontal="center" vertical="center"/>
      <protection/>
    </xf>
    <xf numFmtId="3" fontId="29" fillId="25" borderId="31" xfId="59" applyNumberFormat="1" applyFont="1" applyFill="1" applyBorder="1" applyAlignment="1" applyProtection="1">
      <alignment horizontal="center" vertical="center"/>
      <protection/>
    </xf>
    <xf numFmtId="3" fontId="27" fillId="0" borderId="31" xfId="59" applyNumberFormat="1" applyBorder="1" applyAlignment="1" applyProtection="1">
      <alignment horizontal="right" vertical="center"/>
      <protection/>
    </xf>
    <xf numFmtId="0" fontId="27" fillId="0" borderId="34" xfId="59" applyBorder="1" applyAlignment="1" applyProtection="1">
      <alignment horizontal="right" vertical="center"/>
      <protection/>
    </xf>
    <xf numFmtId="0" fontId="27" fillId="0" borderId="60" xfId="59" applyBorder="1" applyAlignment="1" applyProtection="1">
      <alignment horizontal="center" vertical="center"/>
      <protection/>
    </xf>
    <xf numFmtId="0" fontId="27" fillId="0" borderId="57" xfId="59" applyBorder="1" applyAlignment="1" applyProtection="1">
      <alignment horizontal="center" vertical="center"/>
      <protection/>
    </xf>
    <xf numFmtId="0" fontId="27" fillId="0" borderId="31" xfId="59" applyBorder="1" applyAlignment="1" applyProtection="1">
      <alignment horizontal="center" vertical="center"/>
      <protection/>
    </xf>
    <xf numFmtId="0" fontId="27" fillId="0" borderId="34" xfId="59" applyBorder="1" applyAlignment="1" applyProtection="1">
      <alignment horizontal="center" vertical="center"/>
      <protection/>
    </xf>
    <xf numFmtId="0" fontId="27" fillId="25" borderId="60" xfId="59" applyFill="1" applyBorder="1" applyAlignment="1" applyProtection="1">
      <alignment horizontal="center" vertical="center"/>
      <protection/>
    </xf>
    <xf numFmtId="0" fontId="27" fillId="25" borderId="57" xfId="59" applyFill="1" applyBorder="1" applyAlignment="1" applyProtection="1">
      <alignment horizontal="center" vertical="center"/>
      <protection/>
    </xf>
    <xf numFmtId="0" fontId="27" fillId="25" borderId="31" xfId="59" applyFill="1" applyBorder="1" applyAlignment="1" applyProtection="1">
      <alignment horizontal="center" vertical="center"/>
      <protection/>
    </xf>
    <xf numFmtId="0" fontId="27" fillId="25" borderId="34" xfId="59" applyFill="1" applyBorder="1" applyAlignment="1" applyProtection="1">
      <alignment horizontal="center" vertical="center"/>
      <protection/>
    </xf>
    <xf numFmtId="3" fontId="29" fillId="25" borderId="60" xfId="59" applyNumberFormat="1" applyFont="1" applyFill="1" applyBorder="1" applyAlignment="1" applyProtection="1">
      <alignment horizontal="center" vertical="center"/>
      <protection/>
    </xf>
    <xf numFmtId="3" fontId="29" fillId="25" borderId="57" xfId="59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rgareta" xfId="58"/>
    <cellStyle name="Normal_Rashodi po blizim namenama 30.09.201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1" name="Line 1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2" name="Line 2"/>
        <xdr:cNvSpPr>
          <a:spLocks/>
        </xdr:cNvSpPr>
      </xdr:nvSpPr>
      <xdr:spPr>
        <a:xfrm>
          <a:off x="466725" y="143827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3" name="Line 3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4" name="Line 4"/>
        <xdr:cNvSpPr>
          <a:spLocks/>
        </xdr:cNvSpPr>
      </xdr:nvSpPr>
      <xdr:spPr>
        <a:xfrm>
          <a:off x="466725" y="143827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5" name="Line 5"/>
        <xdr:cNvSpPr>
          <a:spLocks/>
        </xdr:cNvSpPr>
      </xdr:nvSpPr>
      <xdr:spPr>
        <a:xfrm>
          <a:off x="466725" y="143827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45446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14544675"/>
          <a:ext cx="0" cy="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8" name="Line 8"/>
        <xdr:cNvSpPr>
          <a:spLocks/>
        </xdr:cNvSpPr>
      </xdr:nvSpPr>
      <xdr:spPr>
        <a:xfrm>
          <a:off x="466725" y="1438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9" name="Line 9"/>
        <xdr:cNvSpPr>
          <a:spLocks/>
        </xdr:cNvSpPr>
      </xdr:nvSpPr>
      <xdr:spPr>
        <a:xfrm>
          <a:off x="466725" y="1438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10" name="Line 10"/>
        <xdr:cNvSpPr>
          <a:spLocks/>
        </xdr:cNvSpPr>
      </xdr:nvSpPr>
      <xdr:spPr>
        <a:xfrm>
          <a:off x="466725" y="1438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11" name="Line 11"/>
        <xdr:cNvSpPr>
          <a:spLocks/>
        </xdr:cNvSpPr>
      </xdr:nvSpPr>
      <xdr:spPr>
        <a:xfrm>
          <a:off x="466725" y="1438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12" name="Line 12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13" name="Line 13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14" name="Line 14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15" name="Line 15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16" name="Line 16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17" name="Line 17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18" name="Line 18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19" name="Line 19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20" name="Line 20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21" name="Line 21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22" name="Line 22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23" name="Line 23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24" name="Line 24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25" name="Line 25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26" name="Line 26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27" name="Line 27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28" name="Line 28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29" name="Line 29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30" name="Line 30"/>
        <xdr:cNvSpPr>
          <a:spLocks/>
        </xdr:cNvSpPr>
      </xdr:nvSpPr>
      <xdr:spPr>
        <a:xfrm>
          <a:off x="466725" y="143827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31" name="Line 31"/>
        <xdr:cNvSpPr>
          <a:spLocks/>
        </xdr:cNvSpPr>
      </xdr:nvSpPr>
      <xdr:spPr>
        <a:xfrm>
          <a:off x="466725" y="143827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32" name="Line 32"/>
        <xdr:cNvSpPr>
          <a:spLocks/>
        </xdr:cNvSpPr>
      </xdr:nvSpPr>
      <xdr:spPr>
        <a:xfrm>
          <a:off x="466725" y="1438275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145446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14544675"/>
          <a:ext cx="0" cy="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35" name="Line 35"/>
        <xdr:cNvSpPr>
          <a:spLocks/>
        </xdr:cNvSpPr>
      </xdr:nvSpPr>
      <xdr:spPr>
        <a:xfrm>
          <a:off x="466725" y="1438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36" name="Line 36"/>
        <xdr:cNvSpPr>
          <a:spLocks/>
        </xdr:cNvSpPr>
      </xdr:nvSpPr>
      <xdr:spPr>
        <a:xfrm>
          <a:off x="466725" y="1438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37" name="Line 37"/>
        <xdr:cNvSpPr>
          <a:spLocks/>
        </xdr:cNvSpPr>
      </xdr:nvSpPr>
      <xdr:spPr>
        <a:xfrm>
          <a:off x="466725" y="1438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38" name="Line 38"/>
        <xdr:cNvSpPr>
          <a:spLocks/>
        </xdr:cNvSpPr>
      </xdr:nvSpPr>
      <xdr:spPr>
        <a:xfrm>
          <a:off x="466725" y="14382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39" name="Line 39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40" name="Line 40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41" name="Line 41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42" name="Line 42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43" name="Line 43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44" name="Line 44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45" name="Line 45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46" name="Line 46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47" name="Line 47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48" name="Line 48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49" name="Line 49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50" name="Line 50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51" name="Line 51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52" name="Line 52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82</xdr:row>
      <xdr:rowOff>0</xdr:rowOff>
    </xdr:from>
    <xdr:to>
      <xdr:col>2</xdr:col>
      <xdr:colOff>0</xdr:colOff>
      <xdr:row>82</xdr:row>
      <xdr:rowOff>0</xdr:rowOff>
    </xdr:to>
    <xdr:sp>
      <xdr:nvSpPr>
        <xdr:cNvPr id="53" name="Line 53"/>
        <xdr:cNvSpPr>
          <a:spLocks/>
        </xdr:cNvSpPr>
      </xdr:nvSpPr>
      <xdr:spPr>
        <a:xfrm>
          <a:off x="4229100" y="145446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54" name="Line 54"/>
        <xdr:cNvSpPr>
          <a:spLocks/>
        </xdr:cNvSpPr>
      </xdr:nvSpPr>
      <xdr:spPr>
        <a:xfrm>
          <a:off x="466725" y="112014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5" name="Line 55"/>
        <xdr:cNvSpPr>
          <a:spLocks/>
        </xdr:cNvSpPr>
      </xdr:nvSpPr>
      <xdr:spPr>
        <a:xfrm>
          <a:off x="466725" y="127158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56" name="Line 56"/>
        <xdr:cNvSpPr>
          <a:spLocks/>
        </xdr:cNvSpPr>
      </xdr:nvSpPr>
      <xdr:spPr>
        <a:xfrm>
          <a:off x="466725" y="127158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57" name="Line 60"/>
        <xdr:cNvSpPr>
          <a:spLocks/>
        </xdr:cNvSpPr>
      </xdr:nvSpPr>
      <xdr:spPr>
        <a:xfrm>
          <a:off x="466725" y="1447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58" name="Line 61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59" name="Line 62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60" name="Line 63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61" name="Line 64"/>
        <xdr:cNvSpPr>
          <a:spLocks/>
        </xdr:cNvSpPr>
      </xdr:nvSpPr>
      <xdr:spPr>
        <a:xfrm>
          <a:off x="4229100" y="1052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62" name="Line 65"/>
        <xdr:cNvSpPr>
          <a:spLocks/>
        </xdr:cNvSpPr>
      </xdr:nvSpPr>
      <xdr:spPr>
        <a:xfrm>
          <a:off x="422910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63" name="Line 66"/>
        <xdr:cNvSpPr>
          <a:spLocks/>
        </xdr:cNvSpPr>
      </xdr:nvSpPr>
      <xdr:spPr>
        <a:xfrm>
          <a:off x="4229100" y="11372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64" name="Line 67"/>
        <xdr:cNvSpPr>
          <a:spLocks/>
        </xdr:cNvSpPr>
      </xdr:nvSpPr>
      <xdr:spPr>
        <a:xfrm>
          <a:off x="422910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65" name="Line 68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66" name="Line 69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67" name="Line 70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152400</xdr:rowOff>
    </xdr:from>
    <xdr:to>
      <xdr:col>2</xdr:col>
      <xdr:colOff>0</xdr:colOff>
      <xdr:row>41</xdr:row>
      <xdr:rowOff>152400</xdr:rowOff>
    </xdr:to>
    <xdr:sp>
      <xdr:nvSpPr>
        <xdr:cNvPr id="68" name="Line 71"/>
        <xdr:cNvSpPr>
          <a:spLocks/>
        </xdr:cNvSpPr>
      </xdr:nvSpPr>
      <xdr:spPr>
        <a:xfrm>
          <a:off x="4229100" y="7562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69" name="Line 72"/>
        <xdr:cNvSpPr>
          <a:spLocks/>
        </xdr:cNvSpPr>
      </xdr:nvSpPr>
      <xdr:spPr>
        <a:xfrm>
          <a:off x="422910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70" name="Line 73"/>
        <xdr:cNvSpPr>
          <a:spLocks/>
        </xdr:cNvSpPr>
      </xdr:nvSpPr>
      <xdr:spPr>
        <a:xfrm>
          <a:off x="4229100" y="11372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71" name="Line 74"/>
        <xdr:cNvSpPr>
          <a:spLocks/>
        </xdr:cNvSpPr>
      </xdr:nvSpPr>
      <xdr:spPr>
        <a:xfrm>
          <a:off x="422910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72" name="Line 75"/>
        <xdr:cNvSpPr>
          <a:spLocks/>
        </xdr:cNvSpPr>
      </xdr:nvSpPr>
      <xdr:spPr>
        <a:xfrm>
          <a:off x="466725" y="112014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3" name="Line 76"/>
        <xdr:cNvSpPr>
          <a:spLocks/>
        </xdr:cNvSpPr>
      </xdr:nvSpPr>
      <xdr:spPr>
        <a:xfrm>
          <a:off x="466725" y="127158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74" name="Line 77"/>
        <xdr:cNvSpPr>
          <a:spLocks/>
        </xdr:cNvSpPr>
      </xdr:nvSpPr>
      <xdr:spPr>
        <a:xfrm>
          <a:off x="466725" y="127158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75" name="Line 81"/>
        <xdr:cNvSpPr>
          <a:spLocks/>
        </xdr:cNvSpPr>
      </xdr:nvSpPr>
      <xdr:spPr>
        <a:xfrm>
          <a:off x="466725" y="1447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76" name="Line 82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77" name="Line 83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78" name="Line 84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79" name="Line 85"/>
        <xdr:cNvSpPr>
          <a:spLocks/>
        </xdr:cNvSpPr>
      </xdr:nvSpPr>
      <xdr:spPr>
        <a:xfrm>
          <a:off x="4229100" y="1052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80" name="Line 86"/>
        <xdr:cNvSpPr>
          <a:spLocks/>
        </xdr:cNvSpPr>
      </xdr:nvSpPr>
      <xdr:spPr>
        <a:xfrm>
          <a:off x="422910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81" name="Line 87"/>
        <xdr:cNvSpPr>
          <a:spLocks/>
        </xdr:cNvSpPr>
      </xdr:nvSpPr>
      <xdr:spPr>
        <a:xfrm>
          <a:off x="4229100" y="11372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82" name="Line 88"/>
        <xdr:cNvSpPr>
          <a:spLocks/>
        </xdr:cNvSpPr>
      </xdr:nvSpPr>
      <xdr:spPr>
        <a:xfrm>
          <a:off x="422910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83" name="Line 89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84" name="Line 90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85" name="Line 91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152400</xdr:rowOff>
    </xdr:from>
    <xdr:to>
      <xdr:col>2</xdr:col>
      <xdr:colOff>0</xdr:colOff>
      <xdr:row>41</xdr:row>
      <xdr:rowOff>152400</xdr:rowOff>
    </xdr:to>
    <xdr:sp>
      <xdr:nvSpPr>
        <xdr:cNvPr id="86" name="Line 92"/>
        <xdr:cNvSpPr>
          <a:spLocks/>
        </xdr:cNvSpPr>
      </xdr:nvSpPr>
      <xdr:spPr>
        <a:xfrm>
          <a:off x="4229100" y="7562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87" name="Line 93"/>
        <xdr:cNvSpPr>
          <a:spLocks/>
        </xdr:cNvSpPr>
      </xdr:nvSpPr>
      <xdr:spPr>
        <a:xfrm>
          <a:off x="422910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88" name="Line 94"/>
        <xdr:cNvSpPr>
          <a:spLocks/>
        </xdr:cNvSpPr>
      </xdr:nvSpPr>
      <xdr:spPr>
        <a:xfrm>
          <a:off x="4229100" y="11372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89" name="Line 95"/>
        <xdr:cNvSpPr>
          <a:spLocks/>
        </xdr:cNvSpPr>
      </xdr:nvSpPr>
      <xdr:spPr>
        <a:xfrm>
          <a:off x="422910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90" name="Line 96"/>
        <xdr:cNvSpPr>
          <a:spLocks/>
        </xdr:cNvSpPr>
      </xdr:nvSpPr>
      <xdr:spPr>
        <a:xfrm>
          <a:off x="466725" y="112014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91" name="Line 97"/>
        <xdr:cNvSpPr>
          <a:spLocks/>
        </xdr:cNvSpPr>
      </xdr:nvSpPr>
      <xdr:spPr>
        <a:xfrm>
          <a:off x="466725" y="127158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92" name="Line 98"/>
        <xdr:cNvSpPr>
          <a:spLocks/>
        </xdr:cNvSpPr>
      </xdr:nvSpPr>
      <xdr:spPr>
        <a:xfrm>
          <a:off x="466725" y="127158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93" name="Line 102"/>
        <xdr:cNvSpPr>
          <a:spLocks/>
        </xdr:cNvSpPr>
      </xdr:nvSpPr>
      <xdr:spPr>
        <a:xfrm>
          <a:off x="466725" y="1447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94" name="Line 103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95" name="Line 104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96" name="Line 105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97" name="Line 106"/>
        <xdr:cNvSpPr>
          <a:spLocks/>
        </xdr:cNvSpPr>
      </xdr:nvSpPr>
      <xdr:spPr>
        <a:xfrm>
          <a:off x="4229100" y="1052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98" name="Line 107"/>
        <xdr:cNvSpPr>
          <a:spLocks/>
        </xdr:cNvSpPr>
      </xdr:nvSpPr>
      <xdr:spPr>
        <a:xfrm>
          <a:off x="422910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99" name="Line 108"/>
        <xdr:cNvSpPr>
          <a:spLocks/>
        </xdr:cNvSpPr>
      </xdr:nvSpPr>
      <xdr:spPr>
        <a:xfrm>
          <a:off x="4229100" y="11372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00" name="Line 109"/>
        <xdr:cNvSpPr>
          <a:spLocks/>
        </xdr:cNvSpPr>
      </xdr:nvSpPr>
      <xdr:spPr>
        <a:xfrm>
          <a:off x="422910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101" name="Line 110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102" name="Line 111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103" name="Line 112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152400</xdr:rowOff>
    </xdr:from>
    <xdr:to>
      <xdr:col>2</xdr:col>
      <xdr:colOff>0</xdr:colOff>
      <xdr:row>41</xdr:row>
      <xdr:rowOff>152400</xdr:rowOff>
    </xdr:to>
    <xdr:sp>
      <xdr:nvSpPr>
        <xdr:cNvPr id="104" name="Line 113"/>
        <xdr:cNvSpPr>
          <a:spLocks/>
        </xdr:cNvSpPr>
      </xdr:nvSpPr>
      <xdr:spPr>
        <a:xfrm>
          <a:off x="4229100" y="7562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105" name="Line 114"/>
        <xdr:cNvSpPr>
          <a:spLocks/>
        </xdr:cNvSpPr>
      </xdr:nvSpPr>
      <xdr:spPr>
        <a:xfrm>
          <a:off x="422910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106" name="Line 115"/>
        <xdr:cNvSpPr>
          <a:spLocks/>
        </xdr:cNvSpPr>
      </xdr:nvSpPr>
      <xdr:spPr>
        <a:xfrm>
          <a:off x="4229100" y="11372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07" name="Line 116"/>
        <xdr:cNvSpPr>
          <a:spLocks/>
        </xdr:cNvSpPr>
      </xdr:nvSpPr>
      <xdr:spPr>
        <a:xfrm>
          <a:off x="422910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108" name="Line 117"/>
        <xdr:cNvSpPr>
          <a:spLocks/>
        </xdr:cNvSpPr>
      </xdr:nvSpPr>
      <xdr:spPr>
        <a:xfrm>
          <a:off x="466725" y="112014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09" name="Line 118"/>
        <xdr:cNvSpPr>
          <a:spLocks/>
        </xdr:cNvSpPr>
      </xdr:nvSpPr>
      <xdr:spPr>
        <a:xfrm>
          <a:off x="466725" y="127158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71</xdr:row>
      <xdr:rowOff>0</xdr:rowOff>
    </xdr:from>
    <xdr:to>
      <xdr:col>1</xdr:col>
      <xdr:colOff>0</xdr:colOff>
      <xdr:row>71</xdr:row>
      <xdr:rowOff>0</xdr:rowOff>
    </xdr:to>
    <xdr:sp>
      <xdr:nvSpPr>
        <xdr:cNvPr id="110" name="Line 119"/>
        <xdr:cNvSpPr>
          <a:spLocks/>
        </xdr:cNvSpPr>
      </xdr:nvSpPr>
      <xdr:spPr>
        <a:xfrm>
          <a:off x="466725" y="127158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sp>
      <xdr:nvSpPr>
        <xdr:cNvPr id="111" name="Line 123"/>
        <xdr:cNvSpPr>
          <a:spLocks/>
        </xdr:cNvSpPr>
      </xdr:nvSpPr>
      <xdr:spPr>
        <a:xfrm>
          <a:off x="466725" y="1447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112" name="Line 124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113" name="Line 125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114" name="Line 126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115" name="Line 127"/>
        <xdr:cNvSpPr>
          <a:spLocks/>
        </xdr:cNvSpPr>
      </xdr:nvSpPr>
      <xdr:spPr>
        <a:xfrm>
          <a:off x="4229100" y="105251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116" name="Line 128"/>
        <xdr:cNvSpPr>
          <a:spLocks/>
        </xdr:cNvSpPr>
      </xdr:nvSpPr>
      <xdr:spPr>
        <a:xfrm>
          <a:off x="422910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117" name="Line 129"/>
        <xdr:cNvSpPr>
          <a:spLocks/>
        </xdr:cNvSpPr>
      </xdr:nvSpPr>
      <xdr:spPr>
        <a:xfrm>
          <a:off x="4229100" y="11372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18" name="Line 130"/>
        <xdr:cNvSpPr>
          <a:spLocks/>
        </xdr:cNvSpPr>
      </xdr:nvSpPr>
      <xdr:spPr>
        <a:xfrm>
          <a:off x="422910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119" name="Line 131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120" name="Line 132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0</xdr:rowOff>
    </xdr:from>
    <xdr:to>
      <xdr:col>2</xdr:col>
      <xdr:colOff>0</xdr:colOff>
      <xdr:row>72</xdr:row>
      <xdr:rowOff>0</xdr:rowOff>
    </xdr:to>
    <xdr:sp>
      <xdr:nvSpPr>
        <xdr:cNvPr id="121" name="Line 133"/>
        <xdr:cNvSpPr>
          <a:spLocks/>
        </xdr:cNvSpPr>
      </xdr:nvSpPr>
      <xdr:spPr>
        <a:xfrm>
          <a:off x="4229100" y="1287780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</xdr:row>
      <xdr:rowOff>152400</xdr:rowOff>
    </xdr:from>
    <xdr:to>
      <xdr:col>2</xdr:col>
      <xdr:colOff>0</xdr:colOff>
      <xdr:row>41</xdr:row>
      <xdr:rowOff>152400</xdr:rowOff>
    </xdr:to>
    <xdr:sp>
      <xdr:nvSpPr>
        <xdr:cNvPr id="122" name="Line 134"/>
        <xdr:cNvSpPr>
          <a:spLocks/>
        </xdr:cNvSpPr>
      </xdr:nvSpPr>
      <xdr:spPr>
        <a:xfrm>
          <a:off x="4229100" y="7562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123" name="Line 135"/>
        <xdr:cNvSpPr>
          <a:spLocks/>
        </xdr:cNvSpPr>
      </xdr:nvSpPr>
      <xdr:spPr>
        <a:xfrm>
          <a:off x="4229100" y="1137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124" name="Line 136"/>
        <xdr:cNvSpPr>
          <a:spLocks/>
        </xdr:cNvSpPr>
      </xdr:nvSpPr>
      <xdr:spPr>
        <a:xfrm>
          <a:off x="4229100" y="113728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25" name="Line 137"/>
        <xdr:cNvSpPr>
          <a:spLocks/>
        </xdr:cNvSpPr>
      </xdr:nvSpPr>
      <xdr:spPr>
        <a:xfrm>
          <a:off x="4229100" y="16097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116</xdr:row>
      <xdr:rowOff>0</xdr:rowOff>
    </xdr:from>
    <xdr:to>
      <xdr:col>6</xdr:col>
      <xdr:colOff>0</xdr:colOff>
      <xdr:row>116</xdr:row>
      <xdr:rowOff>0</xdr:rowOff>
    </xdr:to>
    <xdr:sp>
      <xdr:nvSpPr>
        <xdr:cNvPr id="1" name="Line 1"/>
        <xdr:cNvSpPr>
          <a:spLocks/>
        </xdr:cNvSpPr>
      </xdr:nvSpPr>
      <xdr:spPr>
        <a:xfrm>
          <a:off x="5238750" y="188595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0</xdr:colOff>
      <xdr:row>112</xdr:row>
      <xdr:rowOff>0</xdr:rowOff>
    </xdr:to>
    <xdr:sp>
      <xdr:nvSpPr>
        <xdr:cNvPr id="2" name="Line 2"/>
        <xdr:cNvSpPr>
          <a:spLocks/>
        </xdr:cNvSpPr>
      </xdr:nvSpPr>
      <xdr:spPr>
        <a:xfrm>
          <a:off x="1562100" y="18211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157</xdr:row>
      <xdr:rowOff>0</xdr:rowOff>
    </xdr:from>
    <xdr:to>
      <xdr:col>6</xdr:col>
      <xdr:colOff>0</xdr:colOff>
      <xdr:row>157</xdr:row>
      <xdr:rowOff>0</xdr:rowOff>
    </xdr:to>
    <xdr:sp>
      <xdr:nvSpPr>
        <xdr:cNvPr id="3" name="Line 3"/>
        <xdr:cNvSpPr>
          <a:spLocks/>
        </xdr:cNvSpPr>
      </xdr:nvSpPr>
      <xdr:spPr>
        <a:xfrm>
          <a:off x="5238750" y="254984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5</xdr:col>
      <xdr:colOff>0</xdr:colOff>
      <xdr:row>157</xdr:row>
      <xdr:rowOff>0</xdr:rowOff>
    </xdr:to>
    <xdr:sp>
      <xdr:nvSpPr>
        <xdr:cNvPr id="4" name="Line 4"/>
        <xdr:cNvSpPr>
          <a:spLocks/>
        </xdr:cNvSpPr>
      </xdr:nvSpPr>
      <xdr:spPr>
        <a:xfrm>
          <a:off x="1562100" y="254984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5</xdr:col>
      <xdr:colOff>0</xdr:colOff>
      <xdr:row>157</xdr:row>
      <xdr:rowOff>0</xdr:rowOff>
    </xdr:to>
    <xdr:sp>
      <xdr:nvSpPr>
        <xdr:cNvPr id="5" name="Line 5"/>
        <xdr:cNvSpPr>
          <a:spLocks/>
        </xdr:cNvSpPr>
      </xdr:nvSpPr>
      <xdr:spPr>
        <a:xfrm>
          <a:off x="1562100" y="25498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>
          <a:off x="1562100" y="8582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>
          <a:off x="15621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8" name="Line 8"/>
        <xdr:cNvSpPr>
          <a:spLocks/>
        </xdr:cNvSpPr>
      </xdr:nvSpPr>
      <xdr:spPr>
        <a:xfrm>
          <a:off x="1562100" y="9191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1562100" y="1724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124</xdr:row>
      <xdr:rowOff>0</xdr:rowOff>
    </xdr:from>
    <xdr:to>
      <xdr:col>6</xdr:col>
      <xdr:colOff>0</xdr:colOff>
      <xdr:row>124</xdr:row>
      <xdr:rowOff>0</xdr:rowOff>
    </xdr:to>
    <xdr:sp>
      <xdr:nvSpPr>
        <xdr:cNvPr id="10" name="Line 10"/>
        <xdr:cNvSpPr>
          <a:spLocks/>
        </xdr:cNvSpPr>
      </xdr:nvSpPr>
      <xdr:spPr>
        <a:xfrm>
          <a:off x="5238750" y="201549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144</xdr:row>
      <xdr:rowOff>0</xdr:rowOff>
    </xdr:to>
    <xdr:sp>
      <xdr:nvSpPr>
        <xdr:cNvPr id="11" name="Line 11"/>
        <xdr:cNvSpPr>
          <a:spLocks/>
        </xdr:cNvSpPr>
      </xdr:nvSpPr>
      <xdr:spPr>
        <a:xfrm>
          <a:off x="5238750" y="233934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111</xdr:row>
      <xdr:rowOff>0</xdr:rowOff>
    </xdr:to>
    <xdr:sp>
      <xdr:nvSpPr>
        <xdr:cNvPr id="12" name="Line 15"/>
        <xdr:cNvSpPr>
          <a:spLocks/>
        </xdr:cNvSpPr>
      </xdr:nvSpPr>
      <xdr:spPr>
        <a:xfrm>
          <a:off x="5238750" y="180498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13" name="Line 16"/>
        <xdr:cNvSpPr>
          <a:spLocks/>
        </xdr:cNvSpPr>
      </xdr:nvSpPr>
      <xdr:spPr>
        <a:xfrm>
          <a:off x="5238750" y="182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14" name="Line 17"/>
        <xdr:cNvSpPr>
          <a:spLocks/>
        </xdr:cNvSpPr>
      </xdr:nvSpPr>
      <xdr:spPr>
        <a:xfrm>
          <a:off x="5238750" y="18211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15" name="Line 18"/>
        <xdr:cNvSpPr>
          <a:spLocks/>
        </xdr:cNvSpPr>
      </xdr:nvSpPr>
      <xdr:spPr>
        <a:xfrm>
          <a:off x="5238750" y="1876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123</xdr:row>
      <xdr:rowOff>161925</xdr:rowOff>
    </xdr:from>
    <xdr:to>
      <xdr:col>6</xdr:col>
      <xdr:colOff>0</xdr:colOff>
      <xdr:row>123</xdr:row>
      <xdr:rowOff>161925</xdr:rowOff>
    </xdr:to>
    <xdr:sp>
      <xdr:nvSpPr>
        <xdr:cNvPr id="16" name="Line 19"/>
        <xdr:cNvSpPr>
          <a:spLocks/>
        </xdr:cNvSpPr>
      </xdr:nvSpPr>
      <xdr:spPr>
        <a:xfrm>
          <a:off x="5238750" y="201549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144</xdr:row>
      <xdr:rowOff>0</xdr:rowOff>
    </xdr:to>
    <xdr:sp>
      <xdr:nvSpPr>
        <xdr:cNvPr id="17" name="Line 20"/>
        <xdr:cNvSpPr>
          <a:spLocks/>
        </xdr:cNvSpPr>
      </xdr:nvSpPr>
      <xdr:spPr>
        <a:xfrm>
          <a:off x="5238750" y="233934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99</xdr:row>
      <xdr:rowOff>152400</xdr:rowOff>
    </xdr:from>
    <xdr:to>
      <xdr:col>6</xdr:col>
      <xdr:colOff>0</xdr:colOff>
      <xdr:row>99</xdr:row>
      <xdr:rowOff>152400</xdr:rowOff>
    </xdr:to>
    <xdr:sp>
      <xdr:nvSpPr>
        <xdr:cNvPr id="18" name="Line 24"/>
        <xdr:cNvSpPr>
          <a:spLocks/>
        </xdr:cNvSpPr>
      </xdr:nvSpPr>
      <xdr:spPr>
        <a:xfrm>
          <a:off x="5238750" y="16249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19" name="Line 25"/>
        <xdr:cNvSpPr>
          <a:spLocks/>
        </xdr:cNvSpPr>
      </xdr:nvSpPr>
      <xdr:spPr>
        <a:xfrm>
          <a:off x="5238750" y="182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20" name="Line 26"/>
        <xdr:cNvSpPr>
          <a:spLocks/>
        </xdr:cNvSpPr>
      </xdr:nvSpPr>
      <xdr:spPr>
        <a:xfrm>
          <a:off x="5238750" y="18211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21" name="Line 27"/>
        <xdr:cNvSpPr>
          <a:spLocks/>
        </xdr:cNvSpPr>
      </xdr:nvSpPr>
      <xdr:spPr>
        <a:xfrm>
          <a:off x="5238750" y="1876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112</xdr:row>
      <xdr:rowOff>0</xdr:rowOff>
    </xdr:from>
    <xdr:to>
      <xdr:col>5</xdr:col>
      <xdr:colOff>0</xdr:colOff>
      <xdr:row>112</xdr:row>
      <xdr:rowOff>0</xdr:rowOff>
    </xdr:to>
    <xdr:sp>
      <xdr:nvSpPr>
        <xdr:cNvPr id="22" name="Line 28"/>
        <xdr:cNvSpPr>
          <a:spLocks/>
        </xdr:cNvSpPr>
      </xdr:nvSpPr>
      <xdr:spPr>
        <a:xfrm>
          <a:off x="1562100" y="182118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5</xdr:col>
      <xdr:colOff>0</xdr:colOff>
      <xdr:row>157</xdr:row>
      <xdr:rowOff>0</xdr:rowOff>
    </xdr:to>
    <xdr:sp>
      <xdr:nvSpPr>
        <xdr:cNvPr id="23" name="Line 29"/>
        <xdr:cNvSpPr>
          <a:spLocks/>
        </xdr:cNvSpPr>
      </xdr:nvSpPr>
      <xdr:spPr>
        <a:xfrm>
          <a:off x="1562100" y="254984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157</xdr:row>
      <xdr:rowOff>0</xdr:rowOff>
    </xdr:from>
    <xdr:to>
      <xdr:col>5</xdr:col>
      <xdr:colOff>0</xdr:colOff>
      <xdr:row>157</xdr:row>
      <xdr:rowOff>0</xdr:rowOff>
    </xdr:to>
    <xdr:sp>
      <xdr:nvSpPr>
        <xdr:cNvPr id="24" name="Line 30"/>
        <xdr:cNvSpPr>
          <a:spLocks/>
        </xdr:cNvSpPr>
      </xdr:nvSpPr>
      <xdr:spPr>
        <a:xfrm>
          <a:off x="1562100" y="254984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0</xdr:rowOff>
    </xdr:from>
    <xdr:to>
      <xdr:col>5</xdr:col>
      <xdr:colOff>0</xdr:colOff>
      <xdr:row>51</xdr:row>
      <xdr:rowOff>0</xdr:rowOff>
    </xdr:to>
    <xdr:sp>
      <xdr:nvSpPr>
        <xdr:cNvPr id="25" name="Line 31"/>
        <xdr:cNvSpPr>
          <a:spLocks/>
        </xdr:cNvSpPr>
      </xdr:nvSpPr>
      <xdr:spPr>
        <a:xfrm>
          <a:off x="1562100" y="8582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6" name="Line 32"/>
        <xdr:cNvSpPr>
          <a:spLocks/>
        </xdr:cNvSpPr>
      </xdr:nvSpPr>
      <xdr:spPr>
        <a:xfrm>
          <a:off x="1562100" y="919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0</xdr:rowOff>
    </xdr:from>
    <xdr:to>
      <xdr:col>5</xdr:col>
      <xdr:colOff>0</xdr:colOff>
      <xdr:row>55</xdr:row>
      <xdr:rowOff>0</xdr:rowOff>
    </xdr:to>
    <xdr:sp>
      <xdr:nvSpPr>
        <xdr:cNvPr id="27" name="Line 33"/>
        <xdr:cNvSpPr>
          <a:spLocks/>
        </xdr:cNvSpPr>
      </xdr:nvSpPr>
      <xdr:spPr>
        <a:xfrm>
          <a:off x="1562100" y="91916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8" name="Line 34"/>
        <xdr:cNvSpPr>
          <a:spLocks/>
        </xdr:cNvSpPr>
      </xdr:nvSpPr>
      <xdr:spPr>
        <a:xfrm>
          <a:off x="1562100" y="17240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144</xdr:row>
      <xdr:rowOff>0</xdr:rowOff>
    </xdr:to>
    <xdr:sp>
      <xdr:nvSpPr>
        <xdr:cNvPr id="29" name="Line 35"/>
        <xdr:cNvSpPr>
          <a:spLocks/>
        </xdr:cNvSpPr>
      </xdr:nvSpPr>
      <xdr:spPr>
        <a:xfrm>
          <a:off x="5238750" y="233934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111</xdr:row>
      <xdr:rowOff>0</xdr:rowOff>
    </xdr:from>
    <xdr:to>
      <xdr:col>6</xdr:col>
      <xdr:colOff>0</xdr:colOff>
      <xdr:row>111</xdr:row>
      <xdr:rowOff>0</xdr:rowOff>
    </xdr:to>
    <xdr:sp>
      <xdr:nvSpPr>
        <xdr:cNvPr id="30" name="Line 38"/>
        <xdr:cNvSpPr>
          <a:spLocks/>
        </xdr:cNvSpPr>
      </xdr:nvSpPr>
      <xdr:spPr>
        <a:xfrm>
          <a:off x="5238750" y="180498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31" name="Line 39"/>
        <xdr:cNvSpPr>
          <a:spLocks/>
        </xdr:cNvSpPr>
      </xdr:nvSpPr>
      <xdr:spPr>
        <a:xfrm>
          <a:off x="5238750" y="182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32" name="Line 40"/>
        <xdr:cNvSpPr>
          <a:spLocks/>
        </xdr:cNvSpPr>
      </xdr:nvSpPr>
      <xdr:spPr>
        <a:xfrm>
          <a:off x="5238750" y="18211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3" name="Line 41"/>
        <xdr:cNvSpPr>
          <a:spLocks/>
        </xdr:cNvSpPr>
      </xdr:nvSpPr>
      <xdr:spPr>
        <a:xfrm>
          <a:off x="5238750" y="1876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144</xdr:row>
      <xdr:rowOff>0</xdr:rowOff>
    </xdr:from>
    <xdr:to>
      <xdr:col>6</xdr:col>
      <xdr:colOff>0</xdr:colOff>
      <xdr:row>144</xdr:row>
      <xdr:rowOff>0</xdr:rowOff>
    </xdr:to>
    <xdr:sp>
      <xdr:nvSpPr>
        <xdr:cNvPr id="34" name="Line 42"/>
        <xdr:cNvSpPr>
          <a:spLocks/>
        </xdr:cNvSpPr>
      </xdr:nvSpPr>
      <xdr:spPr>
        <a:xfrm>
          <a:off x="5238750" y="233934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99</xdr:row>
      <xdr:rowOff>152400</xdr:rowOff>
    </xdr:from>
    <xdr:to>
      <xdr:col>6</xdr:col>
      <xdr:colOff>0</xdr:colOff>
      <xdr:row>99</xdr:row>
      <xdr:rowOff>152400</xdr:rowOff>
    </xdr:to>
    <xdr:sp>
      <xdr:nvSpPr>
        <xdr:cNvPr id="35" name="Line 45"/>
        <xdr:cNvSpPr>
          <a:spLocks/>
        </xdr:cNvSpPr>
      </xdr:nvSpPr>
      <xdr:spPr>
        <a:xfrm>
          <a:off x="5238750" y="162496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36" name="Line 46"/>
        <xdr:cNvSpPr>
          <a:spLocks/>
        </xdr:cNvSpPr>
      </xdr:nvSpPr>
      <xdr:spPr>
        <a:xfrm>
          <a:off x="5238750" y="1821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112</xdr:row>
      <xdr:rowOff>0</xdr:rowOff>
    </xdr:from>
    <xdr:to>
      <xdr:col>6</xdr:col>
      <xdr:colOff>0</xdr:colOff>
      <xdr:row>112</xdr:row>
      <xdr:rowOff>0</xdr:rowOff>
    </xdr:to>
    <xdr:sp>
      <xdr:nvSpPr>
        <xdr:cNvPr id="37" name="Line 47"/>
        <xdr:cNvSpPr>
          <a:spLocks/>
        </xdr:cNvSpPr>
      </xdr:nvSpPr>
      <xdr:spPr>
        <a:xfrm>
          <a:off x="5238750" y="182118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sp>
      <xdr:nvSpPr>
        <xdr:cNvPr id="38" name="Line 48"/>
        <xdr:cNvSpPr>
          <a:spLocks/>
        </xdr:cNvSpPr>
      </xdr:nvSpPr>
      <xdr:spPr>
        <a:xfrm>
          <a:off x="5238750" y="18764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9" name="Line 50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0" name="Line 51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1" name="Line 52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2" name="Line 53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3" name="Line 54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4" name="Line 55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5" name="Line 56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Line 57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Line 58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Line 59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Line 60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Line 61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" name="Line 62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Line 63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Line 64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Line 65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" name="Line 66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" name="Line 67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Line 68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" name="Line 69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" name="Line 70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0" name="Line 71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72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2" name="Line 73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3" name="Line 74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4" name="Line 75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5" name="Line 76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6" name="Line 77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" name="Line 78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" name="Line 79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Line 80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Line 81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" name="Line 82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" name="Line 83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Line 84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Line 85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" name="Line 86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Line 87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Line 88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Line 89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Line 90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91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1" name="Line 92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2" name="Line 93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3" name="Line 94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4" name="Line 95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5" name="Line 96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6" name="Line 97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7" name="Line 98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" name="Line 99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" name="Line 100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" name="Line 101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Line 102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Line 103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Line 104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" name="Line 105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Line 106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" name="Line 107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7" name="Line 108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8" name="Line 109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Line 110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" name="Line 111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1" name="Line 112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2" name="Line 113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3" name="Line 114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4" name="Line 115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5" name="Line 116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6" name="Line 117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7" name="Line 118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19"/>
        <xdr:cNvSpPr>
          <a:spLocks/>
        </xdr:cNvSpPr>
      </xdr:nvSpPr>
      <xdr:spPr>
        <a:xfrm>
          <a:off x="156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20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0" name="Line 121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Line 122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23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" name="Line 124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" name="Line 125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Line 126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" name="Line 127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7" name="Line 128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8" name="Line 129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Line 130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0" name="Line 131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1" name="Line 132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2" name="Line 133"/>
        <xdr:cNvSpPr>
          <a:spLocks/>
        </xdr:cNvSpPr>
      </xdr:nvSpPr>
      <xdr:spPr>
        <a:xfrm>
          <a:off x="5238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132</xdr:row>
      <xdr:rowOff>0</xdr:rowOff>
    </xdr:to>
    <xdr:sp>
      <xdr:nvSpPr>
        <xdr:cNvPr id="123" name="Line 203"/>
        <xdr:cNvSpPr>
          <a:spLocks/>
        </xdr:cNvSpPr>
      </xdr:nvSpPr>
      <xdr:spPr>
        <a:xfrm>
          <a:off x="5238750" y="214503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133</xdr:row>
      <xdr:rowOff>152400</xdr:rowOff>
    </xdr:from>
    <xdr:to>
      <xdr:col>6</xdr:col>
      <xdr:colOff>0</xdr:colOff>
      <xdr:row>133</xdr:row>
      <xdr:rowOff>152400</xdr:rowOff>
    </xdr:to>
    <xdr:sp>
      <xdr:nvSpPr>
        <xdr:cNvPr id="124" name="Line 204"/>
        <xdr:cNvSpPr>
          <a:spLocks/>
        </xdr:cNvSpPr>
      </xdr:nvSpPr>
      <xdr:spPr>
        <a:xfrm>
          <a:off x="5238750" y="217646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>
      <xdr:nvSpPr>
        <xdr:cNvPr id="125" name="Line 205"/>
        <xdr:cNvSpPr>
          <a:spLocks/>
        </xdr:cNvSpPr>
      </xdr:nvSpPr>
      <xdr:spPr>
        <a:xfrm>
          <a:off x="5238750" y="216122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129</xdr:row>
      <xdr:rowOff>0</xdr:rowOff>
    </xdr:from>
    <xdr:to>
      <xdr:col>6</xdr:col>
      <xdr:colOff>0</xdr:colOff>
      <xdr:row>129</xdr:row>
      <xdr:rowOff>0</xdr:rowOff>
    </xdr:to>
    <xdr:sp>
      <xdr:nvSpPr>
        <xdr:cNvPr id="126" name="Line 206"/>
        <xdr:cNvSpPr>
          <a:spLocks/>
        </xdr:cNvSpPr>
      </xdr:nvSpPr>
      <xdr:spPr>
        <a:xfrm>
          <a:off x="5238750" y="209645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133</xdr:row>
      <xdr:rowOff>152400</xdr:rowOff>
    </xdr:from>
    <xdr:to>
      <xdr:col>6</xdr:col>
      <xdr:colOff>0</xdr:colOff>
      <xdr:row>133</xdr:row>
      <xdr:rowOff>152400</xdr:rowOff>
    </xdr:to>
    <xdr:sp>
      <xdr:nvSpPr>
        <xdr:cNvPr id="127" name="Line 207"/>
        <xdr:cNvSpPr>
          <a:spLocks/>
        </xdr:cNvSpPr>
      </xdr:nvSpPr>
      <xdr:spPr>
        <a:xfrm>
          <a:off x="5238750" y="217646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>
      <xdr:nvSpPr>
        <xdr:cNvPr id="128" name="Line 208"/>
        <xdr:cNvSpPr>
          <a:spLocks/>
        </xdr:cNvSpPr>
      </xdr:nvSpPr>
      <xdr:spPr>
        <a:xfrm>
          <a:off x="5238750" y="216122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133</xdr:row>
      <xdr:rowOff>152400</xdr:rowOff>
    </xdr:from>
    <xdr:to>
      <xdr:col>6</xdr:col>
      <xdr:colOff>0</xdr:colOff>
      <xdr:row>133</xdr:row>
      <xdr:rowOff>152400</xdr:rowOff>
    </xdr:to>
    <xdr:sp>
      <xdr:nvSpPr>
        <xdr:cNvPr id="129" name="Line 209"/>
        <xdr:cNvSpPr>
          <a:spLocks/>
        </xdr:cNvSpPr>
      </xdr:nvSpPr>
      <xdr:spPr>
        <a:xfrm>
          <a:off x="5238750" y="217646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>
      <xdr:nvSpPr>
        <xdr:cNvPr id="130" name="Line 210"/>
        <xdr:cNvSpPr>
          <a:spLocks/>
        </xdr:cNvSpPr>
      </xdr:nvSpPr>
      <xdr:spPr>
        <a:xfrm>
          <a:off x="5238750" y="216122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133</xdr:row>
      <xdr:rowOff>152400</xdr:rowOff>
    </xdr:from>
    <xdr:to>
      <xdr:col>6</xdr:col>
      <xdr:colOff>0</xdr:colOff>
      <xdr:row>133</xdr:row>
      <xdr:rowOff>152400</xdr:rowOff>
    </xdr:to>
    <xdr:sp>
      <xdr:nvSpPr>
        <xdr:cNvPr id="131" name="Line 211"/>
        <xdr:cNvSpPr>
          <a:spLocks/>
        </xdr:cNvSpPr>
      </xdr:nvSpPr>
      <xdr:spPr>
        <a:xfrm>
          <a:off x="5238750" y="2176462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133</xdr:row>
      <xdr:rowOff>0</xdr:rowOff>
    </xdr:from>
    <xdr:to>
      <xdr:col>6</xdr:col>
      <xdr:colOff>0</xdr:colOff>
      <xdr:row>133</xdr:row>
      <xdr:rowOff>0</xdr:rowOff>
    </xdr:to>
    <xdr:sp>
      <xdr:nvSpPr>
        <xdr:cNvPr id="132" name="Line 212"/>
        <xdr:cNvSpPr>
          <a:spLocks/>
        </xdr:cNvSpPr>
      </xdr:nvSpPr>
      <xdr:spPr>
        <a:xfrm>
          <a:off x="5238750" y="2161222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132</xdr:row>
      <xdr:rowOff>0</xdr:rowOff>
    </xdr:from>
    <xdr:to>
      <xdr:col>6</xdr:col>
      <xdr:colOff>0</xdr:colOff>
      <xdr:row>132</xdr:row>
      <xdr:rowOff>0</xdr:rowOff>
    </xdr:to>
    <xdr:sp>
      <xdr:nvSpPr>
        <xdr:cNvPr id="133" name="Line 213"/>
        <xdr:cNvSpPr>
          <a:spLocks/>
        </xdr:cNvSpPr>
      </xdr:nvSpPr>
      <xdr:spPr>
        <a:xfrm>
          <a:off x="5238750" y="2145030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158</xdr:row>
      <xdr:rowOff>0</xdr:rowOff>
    </xdr:to>
    <xdr:sp>
      <xdr:nvSpPr>
        <xdr:cNvPr id="134" name="Line 218"/>
        <xdr:cNvSpPr>
          <a:spLocks/>
        </xdr:cNvSpPr>
      </xdr:nvSpPr>
      <xdr:spPr>
        <a:xfrm>
          <a:off x="5238750" y="256603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158</xdr:row>
      <xdr:rowOff>0</xdr:rowOff>
    </xdr:to>
    <xdr:sp>
      <xdr:nvSpPr>
        <xdr:cNvPr id="135" name="Line 219"/>
        <xdr:cNvSpPr>
          <a:spLocks/>
        </xdr:cNvSpPr>
      </xdr:nvSpPr>
      <xdr:spPr>
        <a:xfrm>
          <a:off x="5238750" y="256603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158</xdr:row>
      <xdr:rowOff>0</xdr:rowOff>
    </xdr:to>
    <xdr:sp>
      <xdr:nvSpPr>
        <xdr:cNvPr id="136" name="Line 220"/>
        <xdr:cNvSpPr>
          <a:spLocks/>
        </xdr:cNvSpPr>
      </xdr:nvSpPr>
      <xdr:spPr>
        <a:xfrm>
          <a:off x="5238750" y="256603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158</xdr:row>
      <xdr:rowOff>0</xdr:rowOff>
    </xdr:from>
    <xdr:to>
      <xdr:col>6</xdr:col>
      <xdr:colOff>0</xdr:colOff>
      <xdr:row>158</xdr:row>
      <xdr:rowOff>0</xdr:rowOff>
    </xdr:to>
    <xdr:sp>
      <xdr:nvSpPr>
        <xdr:cNvPr id="137" name="Line 221"/>
        <xdr:cNvSpPr>
          <a:spLocks/>
        </xdr:cNvSpPr>
      </xdr:nvSpPr>
      <xdr:spPr>
        <a:xfrm>
          <a:off x="5238750" y="2566035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14362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614362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752475"/>
          <a:ext cx="0" cy="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9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10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11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2" name="Line 12"/>
        <xdr:cNvSpPr>
          <a:spLocks/>
        </xdr:cNvSpPr>
      </xdr:nvSpPr>
      <xdr:spPr>
        <a:xfrm>
          <a:off x="614362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13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14" name="Line 14"/>
        <xdr:cNvSpPr>
          <a:spLocks/>
        </xdr:cNvSpPr>
      </xdr:nvSpPr>
      <xdr:spPr>
        <a:xfrm>
          <a:off x="614362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15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17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18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19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20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1" name="Line 21"/>
        <xdr:cNvSpPr>
          <a:spLocks/>
        </xdr:cNvSpPr>
      </xdr:nvSpPr>
      <xdr:spPr>
        <a:xfrm>
          <a:off x="614362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22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23" name="Line 23"/>
        <xdr:cNvSpPr>
          <a:spLocks/>
        </xdr:cNvSpPr>
      </xdr:nvSpPr>
      <xdr:spPr>
        <a:xfrm>
          <a:off x="614362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24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25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6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27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8" name="Line 28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9" name="Line 29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0" name="Line 30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1" name="Line 31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2" name="Line 32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752475"/>
          <a:ext cx="0" cy="0"/>
        </a:xfrm>
        <a:prstGeom prst="line">
          <a:avLst/>
        </a:prstGeom>
        <a:noFill/>
        <a:ln w="762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5" name="Line 35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6" name="Line 36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8" name="Line 38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9" name="Line 39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0" name="Line 40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1" name="Line 41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2" name="Line 42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3" name="Line 43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4" name="Line 44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5" name="Line 45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6" name="Line 46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7" name="Line 47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8" name="Line 48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9" name="Line 49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0" name="Line 50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1" name="Line 51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2" name="Line 52"/>
        <xdr:cNvSpPr>
          <a:spLocks/>
        </xdr:cNvSpPr>
      </xdr:nvSpPr>
      <xdr:spPr>
        <a:xfrm>
          <a:off x="4333875" y="752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0</xdr:rowOff>
    </xdr:to>
    <xdr:sp>
      <xdr:nvSpPr>
        <xdr:cNvPr id="53" name="Line 53"/>
        <xdr:cNvSpPr>
          <a:spLocks/>
        </xdr:cNvSpPr>
      </xdr:nvSpPr>
      <xdr:spPr>
        <a:xfrm>
          <a:off x="6143625" y="752475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43338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sci\OBRASCI%20PO%20NOVOM%20PRAVILNIKU-Mira%20Milinkovic\2013\31.10.2013\Rashodi%20po%20blizim%20namenama%2030.09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shodi (2)"/>
      <sheetName val="Rashodi"/>
      <sheetName val="Opsti"/>
      <sheetName val="Opsti2"/>
      <sheetName val="Osnovne"/>
      <sheetName val="Budzet izvrsenje"/>
      <sheetName val="Ostalo-izvrs."/>
      <sheetName val="Sopstveno-izvr."/>
      <sheetName val="Transferi -izvrsenje"/>
      <sheetName val="Rashodi plan"/>
      <sheetName val="Osnovne plan"/>
      <sheetName val="Budzet plan"/>
      <sheetName val="Sopstveno plan"/>
      <sheetName val="Ostalo plan"/>
      <sheetName val="Transferi plan"/>
      <sheetName val="Rebalans"/>
      <sheetName val="Osnovne (2)"/>
      <sheetName val="Transferi plan 2"/>
    </sheetNames>
    <sheetDataSet>
      <sheetData sheetId="1">
        <row r="7">
          <cell r="G7" t="str">
            <v/>
          </cell>
          <cell r="L7">
            <v>10272000</v>
          </cell>
          <cell r="O7" t="str">
            <v/>
          </cell>
          <cell r="R7" t="str">
            <v/>
          </cell>
        </row>
        <row r="8">
          <cell r="G8">
            <v>411</v>
          </cell>
          <cell r="L8">
            <v>2542000</v>
          </cell>
          <cell r="O8" t="str">
            <v/>
          </cell>
          <cell r="R8" t="str">
            <v/>
          </cell>
        </row>
        <row r="9">
          <cell r="G9">
            <v>412</v>
          </cell>
          <cell r="L9">
            <v>455000</v>
          </cell>
          <cell r="O9" t="str">
            <v/>
          </cell>
          <cell r="R9" t="str">
            <v/>
          </cell>
        </row>
        <row r="10">
          <cell r="G10">
            <v>413</v>
          </cell>
          <cell r="L10">
            <v>10000</v>
          </cell>
          <cell r="O10" t="str">
            <v/>
          </cell>
          <cell r="R10" t="str">
            <v/>
          </cell>
        </row>
        <row r="11">
          <cell r="G11">
            <v>415</v>
          </cell>
          <cell r="L11">
            <v>135000</v>
          </cell>
          <cell r="O11" t="str">
            <v/>
          </cell>
          <cell r="R11" t="str">
            <v/>
          </cell>
        </row>
        <row r="12">
          <cell r="G12" t="str">
            <v/>
          </cell>
          <cell r="L12">
            <v>135000</v>
          </cell>
          <cell r="O12" t="str">
            <v/>
          </cell>
          <cell r="R12" t="str">
            <v/>
          </cell>
        </row>
        <row r="13">
          <cell r="G13">
            <v>416</v>
          </cell>
          <cell r="L13" t="str">
            <v/>
          </cell>
          <cell r="O13" t="str">
            <v/>
          </cell>
          <cell r="R13" t="str">
            <v/>
          </cell>
        </row>
        <row r="14">
          <cell r="G14">
            <v>417</v>
          </cell>
          <cell r="L14">
            <v>950000</v>
          </cell>
          <cell r="O14" t="str">
            <v/>
          </cell>
          <cell r="R14" t="str">
            <v/>
          </cell>
        </row>
        <row r="15">
          <cell r="G15">
            <v>421</v>
          </cell>
          <cell r="L15">
            <v>70000</v>
          </cell>
          <cell r="O15" t="str">
            <v/>
          </cell>
          <cell r="R15" t="str">
            <v/>
          </cell>
        </row>
        <row r="16">
          <cell r="G16">
            <v>422</v>
          </cell>
          <cell r="L16">
            <v>60000</v>
          </cell>
          <cell r="O16" t="str">
            <v/>
          </cell>
          <cell r="R16" t="str">
            <v/>
          </cell>
        </row>
        <row r="17">
          <cell r="G17" t="str">
            <v/>
          </cell>
          <cell r="L17">
            <v>40000</v>
          </cell>
          <cell r="O17" t="str">
            <v/>
          </cell>
          <cell r="R17" t="str">
            <v/>
          </cell>
        </row>
        <row r="18">
          <cell r="G18" t="str">
            <v/>
          </cell>
          <cell r="L18">
            <v>20000</v>
          </cell>
          <cell r="O18" t="str">
            <v/>
          </cell>
          <cell r="R18" t="str">
            <v/>
          </cell>
        </row>
        <row r="19">
          <cell r="G19">
            <v>423</v>
          </cell>
          <cell r="L19">
            <v>5500000</v>
          </cell>
          <cell r="O19" t="str">
            <v/>
          </cell>
          <cell r="R19" t="str">
            <v/>
          </cell>
        </row>
        <row r="20">
          <cell r="G20" t="str">
            <v/>
          </cell>
          <cell r="L20">
            <v>250000</v>
          </cell>
          <cell r="O20" t="str">
            <v/>
          </cell>
          <cell r="R20" t="str">
            <v/>
          </cell>
        </row>
        <row r="21">
          <cell r="G21" t="str">
            <v/>
          </cell>
          <cell r="L21">
            <v>700000</v>
          </cell>
          <cell r="O21" t="str">
            <v/>
          </cell>
          <cell r="R21" t="str">
            <v/>
          </cell>
        </row>
        <row r="22">
          <cell r="G22" t="str">
            <v/>
          </cell>
          <cell r="L22">
            <v>400000</v>
          </cell>
          <cell r="O22" t="str">
            <v/>
          </cell>
          <cell r="R22" t="str">
            <v/>
          </cell>
        </row>
        <row r="23">
          <cell r="G23" t="str">
            <v/>
          </cell>
          <cell r="L23">
            <v>250000</v>
          </cell>
          <cell r="O23" t="str">
            <v/>
          </cell>
          <cell r="R23" t="str">
            <v/>
          </cell>
        </row>
        <row r="24">
          <cell r="G24" t="str">
            <v/>
          </cell>
          <cell r="L24">
            <v>1400000</v>
          </cell>
          <cell r="O24" t="str">
            <v/>
          </cell>
          <cell r="R24" t="str">
            <v/>
          </cell>
        </row>
        <row r="25">
          <cell r="G25" t="str">
            <v/>
          </cell>
          <cell r="L25">
            <v>150000</v>
          </cell>
          <cell r="O25" t="str">
            <v/>
          </cell>
          <cell r="R25" t="str">
            <v/>
          </cell>
        </row>
        <row r="26">
          <cell r="G26" t="str">
            <v/>
          </cell>
          <cell r="L26">
            <v>1850000</v>
          </cell>
          <cell r="O26" t="str">
            <v/>
          </cell>
          <cell r="R26" t="str">
            <v/>
          </cell>
        </row>
        <row r="27">
          <cell r="G27" t="str">
            <v/>
          </cell>
          <cell r="L27">
            <v>500000</v>
          </cell>
          <cell r="O27" t="str">
            <v/>
          </cell>
          <cell r="R27" t="str">
            <v/>
          </cell>
        </row>
        <row r="28">
          <cell r="G28">
            <v>426</v>
          </cell>
          <cell r="L28">
            <v>250000</v>
          </cell>
          <cell r="O28" t="str">
            <v/>
          </cell>
          <cell r="R28" t="str">
            <v/>
          </cell>
        </row>
        <row r="29">
          <cell r="G29" t="str">
            <v/>
          </cell>
          <cell r="L29">
            <v>150000</v>
          </cell>
          <cell r="O29" t="str">
            <v/>
          </cell>
          <cell r="R29" t="str">
            <v/>
          </cell>
        </row>
        <row r="30">
          <cell r="G30" t="str">
            <v/>
          </cell>
          <cell r="L30">
            <v>50000</v>
          </cell>
          <cell r="O30" t="str">
            <v/>
          </cell>
          <cell r="R30" t="str">
            <v/>
          </cell>
        </row>
        <row r="31">
          <cell r="G31" t="str">
            <v/>
          </cell>
          <cell r="L31">
            <v>50000</v>
          </cell>
          <cell r="O31" t="str">
            <v/>
          </cell>
          <cell r="R31" t="str">
            <v/>
          </cell>
        </row>
        <row r="32">
          <cell r="G32">
            <v>481</v>
          </cell>
          <cell r="L32">
            <v>300000</v>
          </cell>
          <cell r="O32" t="str">
            <v/>
          </cell>
          <cell r="R32" t="str">
            <v/>
          </cell>
        </row>
        <row r="33">
          <cell r="G33" t="str">
            <v/>
          </cell>
          <cell r="L33">
            <v>300000</v>
          </cell>
          <cell r="O33" t="str">
            <v/>
          </cell>
          <cell r="R33" t="str">
            <v/>
          </cell>
        </row>
        <row r="34">
          <cell r="G34" t="str">
            <v/>
          </cell>
          <cell r="L34" t="str">
            <v/>
          </cell>
          <cell r="O34" t="str">
            <v/>
          </cell>
          <cell r="R34" t="str">
            <v/>
          </cell>
        </row>
        <row r="35">
          <cell r="G35" t="str">
            <v>01</v>
          </cell>
          <cell r="L35">
            <v>10272000</v>
          </cell>
          <cell r="O35" t="str">
            <v/>
          </cell>
          <cell r="R35" t="str">
            <v/>
          </cell>
        </row>
        <row r="36">
          <cell r="G36" t="str">
            <v/>
          </cell>
          <cell r="L36">
            <v>10272000</v>
          </cell>
          <cell r="O36" t="str">
            <v/>
          </cell>
          <cell r="R36" t="str">
            <v/>
          </cell>
        </row>
        <row r="37">
          <cell r="G37" t="str">
            <v/>
          </cell>
          <cell r="L37" t="str">
            <v/>
          </cell>
          <cell r="O37" t="str">
            <v/>
          </cell>
          <cell r="R37" t="str">
            <v/>
          </cell>
        </row>
        <row r="38">
          <cell r="G38" t="str">
            <v/>
          </cell>
          <cell r="L38" t="str">
            <v/>
          </cell>
          <cell r="O38" t="str">
            <v/>
          </cell>
          <cell r="R38" t="str">
            <v/>
          </cell>
        </row>
        <row r="39">
          <cell r="G39">
            <v>416</v>
          </cell>
          <cell r="L39" t="str">
            <v/>
          </cell>
          <cell r="O39" t="str">
            <v/>
          </cell>
          <cell r="R39" t="str">
            <v/>
          </cell>
        </row>
        <row r="40">
          <cell r="G40">
            <v>421</v>
          </cell>
          <cell r="L40" t="str">
            <v/>
          </cell>
          <cell r="O40" t="str">
            <v/>
          </cell>
          <cell r="R40" t="str">
            <v/>
          </cell>
        </row>
        <row r="41">
          <cell r="G41">
            <v>422</v>
          </cell>
          <cell r="L41" t="str">
            <v/>
          </cell>
          <cell r="O41" t="str">
            <v/>
          </cell>
          <cell r="R41" t="str">
            <v/>
          </cell>
        </row>
        <row r="42">
          <cell r="G42">
            <v>423</v>
          </cell>
          <cell r="L42" t="str">
            <v/>
          </cell>
          <cell r="O42" t="str">
            <v/>
          </cell>
          <cell r="R42" t="str">
            <v/>
          </cell>
        </row>
        <row r="43">
          <cell r="G43">
            <v>426</v>
          </cell>
          <cell r="L43" t="str">
            <v/>
          </cell>
          <cell r="O43" t="str">
            <v/>
          </cell>
          <cell r="R43" t="str">
            <v/>
          </cell>
        </row>
        <row r="44">
          <cell r="G44" t="str">
            <v/>
          </cell>
          <cell r="L44" t="str">
            <v/>
          </cell>
          <cell r="O44" t="str">
            <v/>
          </cell>
          <cell r="R44" t="str">
            <v/>
          </cell>
        </row>
        <row r="45">
          <cell r="G45" t="str">
            <v>01</v>
          </cell>
          <cell r="L45" t="str">
            <v/>
          </cell>
          <cell r="O45" t="str">
            <v/>
          </cell>
          <cell r="R45" t="str">
            <v/>
          </cell>
        </row>
        <row r="46">
          <cell r="G46" t="str">
            <v/>
          </cell>
          <cell r="L46" t="str">
            <v/>
          </cell>
          <cell r="O46" t="str">
            <v/>
          </cell>
          <cell r="R46" t="str">
            <v/>
          </cell>
        </row>
        <row r="47">
          <cell r="G47" t="str">
            <v/>
          </cell>
          <cell r="L47" t="str">
            <v/>
          </cell>
          <cell r="O47" t="str">
            <v/>
          </cell>
          <cell r="R47" t="str">
            <v/>
          </cell>
        </row>
        <row r="48">
          <cell r="G48" t="str">
            <v>01</v>
          </cell>
          <cell r="L48">
            <v>10272000</v>
          </cell>
          <cell r="O48" t="str">
            <v/>
          </cell>
          <cell r="R48" t="str">
            <v/>
          </cell>
        </row>
        <row r="49">
          <cell r="G49" t="str">
            <v/>
          </cell>
          <cell r="L49">
            <v>10272000</v>
          </cell>
          <cell r="O49" t="str">
            <v/>
          </cell>
          <cell r="R49" t="str">
            <v/>
          </cell>
        </row>
        <row r="50">
          <cell r="G50" t="str">
            <v/>
          </cell>
          <cell r="L50" t="str">
            <v/>
          </cell>
          <cell r="O50" t="str">
            <v/>
          </cell>
          <cell r="R50" t="str">
            <v/>
          </cell>
        </row>
        <row r="51">
          <cell r="G51" t="str">
            <v/>
          </cell>
          <cell r="L51">
            <v>7853000</v>
          </cell>
          <cell r="O51" t="str">
            <v/>
          </cell>
          <cell r="R51" t="str">
            <v/>
          </cell>
        </row>
        <row r="52">
          <cell r="G52">
            <v>411</v>
          </cell>
          <cell r="L52">
            <v>1105000</v>
          </cell>
          <cell r="O52" t="str">
            <v/>
          </cell>
          <cell r="R52" t="str">
            <v/>
          </cell>
        </row>
        <row r="53">
          <cell r="G53">
            <v>412</v>
          </cell>
          <cell r="L53">
            <v>198000</v>
          </cell>
          <cell r="O53" t="str">
            <v/>
          </cell>
          <cell r="R53" t="str">
            <v/>
          </cell>
        </row>
        <row r="54">
          <cell r="G54">
            <v>413</v>
          </cell>
          <cell r="L54">
            <v>10000</v>
          </cell>
          <cell r="O54" t="str">
            <v/>
          </cell>
          <cell r="R54" t="str">
            <v/>
          </cell>
        </row>
        <row r="55">
          <cell r="G55">
            <v>414</v>
          </cell>
          <cell r="L55">
            <v>10000</v>
          </cell>
          <cell r="O55" t="str">
            <v/>
          </cell>
          <cell r="R55" t="str">
            <v/>
          </cell>
        </row>
        <row r="56">
          <cell r="G56">
            <v>415</v>
          </cell>
          <cell r="L56" t="str">
            <v/>
          </cell>
          <cell r="O56" t="str">
            <v/>
          </cell>
          <cell r="R56" t="str">
            <v/>
          </cell>
        </row>
        <row r="57">
          <cell r="G57" t="str">
            <v/>
          </cell>
          <cell r="L57" t="str">
            <v/>
          </cell>
          <cell r="O57" t="str">
            <v/>
          </cell>
          <cell r="R57" t="str">
            <v/>
          </cell>
        </row>
        <row r="58">
          <cell r="G58">
            <v>416</v>
          </cell>
          <cell r="L58" t="str">
            <v/>
          </cell>
          <cell r="O58" t="str">
            <v/>
          </cell>
          <cell r="R58" t="str">
            <v/>
          </cell>
        </row>
        <row r="59">
          <cell r="G59">
            <v>417</v>
          </cell>
          <cell r="L59">
            <v>3500000</v>
          </cell>
          <cell r="O59" t="str">
            <v/>
          </cell>
          <cell r="R59" t="str">
            <v/>
          </cell>
        </row>
        <row r="60">
          <cell r="G60">
            <v>421</v>
          </cell>
          <cell r="L60">
            <v>400000</v>
          </cell>
          <cell r="O60" t="str">
            <v/>
          </cell>
          <cell r="R60" t="str">
            <v/>
          </cell>
        </row>
        <row r="61">
          <cell r="G61" t="str">
            <v/>
          </cell>
          <cell r="L61">
            <v>400000</v>
          </cell>
          <cell r="O61" t="str">
            <v/>
          </cell>
          <cell r="R61" t="str">
            <v/>
          </cell>
        </row>
        <row r="62">
          <cell r="G62">
            <v>422</v>
          </cell>
          <cell r="L62">
            <v>180000</v>
          </cell>
          <cell r="O62" t="str">
            <v/>
          </cell>
          <cell r="R62" t="str">
            <v/>
          </cell>
        </row>
        <row r="63">
          <cell r="G63" t="str">
            <v/>
          </cell>
          <cell r="L63">
            <v>170000</v>
          </cell>
          <cell r="O63" t="str">
            <v/>
          </cell>
          <cell r="R63" t="str">
            <v/>
          </cell>
        </row>
        <row r="64">
          <cell r="G64" t="str">
            <v/>
          </cell>
          <cell r="L64">
            <v>10000</v>
          </cell>
          <cell r="O64" t="str">
            <v/>
          </cell>
          <cell r="R64" t="str">
            <v/>
          </cell>
        </row>
        <row r="65">
          <cell r="G65">
            <v>425</v>
          </cell>
          <cell r="L65">
            <v>700000</v>
          </cell>
          <cell r="O65" t="str">
            <v/>
          </cell>
          <cell r="R65" t="str">
            <v/>
          </cell>
        </row>
        <row r="66">
          <cell r="G66">
            <v>426</v>
          </cell>
          <cell r="L66">
            <v>1700000</v>
          </cell>
          <cell r="O66" t="str">
            <v/>
          </cell>
          <cell r="R66" t="str">
            <v/>
          </cell>
        </row>
        <row r="67">
          <cell r="G67" t="str">
            <v/>
          </cell>
          <cell r="L67">
            <v>1700000</v>
          </cell>
          <cell r="O67" t="str">
            <v/>
          </cell>
          <cell r="R67" t="str">
            <v/>
          </cell>
        </row>
        <row r="68">
          <cell r="G68">
            <v>512</v>
          </cell>
          <cell r="L68">
            <v>50000</v>
          </cell>
          <cell r="O68" t="str">
            <v/>
          </cell>
          <cell r="R68" t="str">
            <v/>
          </cell>
        </row>
        <row r="69">
          <cell r="G69" t="str">
            <v/>
          </cell>
          <cell r="L69" t="str">
            <v/>
          </cell>
          <cell r="O69" t="str">
            <v/>
          </cell>
          <cell r="R69" t="str">
            <v/>
          </cell>
        </row>
        <row r="70">
          <cell r="G70" t="str">
            <v>01</v>
          </cell>
          <cell r="L70">
            <v>7853000</v>
          </cell>
          <cell r="O70" t="str">
            <v/>
          </cell>
          <cell r="R70" t="str">
            <v/>
          </cell>
        </row>
        <row r="71">
          <cell r="G71" t="str">
            <v/>
          </cell>
          <cell r="L71" t="str">
            <v/>
          </cell>
          <cell r="O71" t="str">
            <v/>
          </cell>
          <cell r="R71" t="str">
            <v/>
          </cell>
        </row>
        <row r="72">
          <cell r="G72" t="str">
            <v>01</v>
          </cell>
          <cell r="L72">
            <v>7853000</v>
          </cell>
          <cell r="O72" t="str">
            <v/>
          </cell>
          <cell r="R72" t="str">
            <v/>
          </cell>
        </row>
        <row r="73">
          <cell r="G73" t="str">
            <v/>
          </cell>
          <cell r="L73">
            <v>7853000</v>
          </cell>
          <cell r="O73" t="str">
            <v/>
          </cell>
          <cell r="R73" t="str">
            <v/>
          </cell>
        </row>
        <row r="74">
          <cell r="G74" t="str">
            <v/>
          </cell>
          <cell r="L74">
            <v>90629835</v>
          </cell>
          <cell r="O74" t="str">
            <v/>
          </cell>
          <cell r="R74" t="str">
            <v/>
          </cell>
        </row>
        <row r="75">
          <cell r="G75" t="str">
            <v/>
          </cell>
          <cell r="L75" t="str">
            <v/>
          </cell>
          <cell r="O75" t="str">
            <v/>
          </cell>
          <cell r="R75" t="str">
            <v/>
          </cell>
        </row>
        <row r="76">
          <cell r="G76">
            <v>411</v>
          </cell>
          <cell r="L76">
            <v>40264846</v>
          </cell>
          <cell r="O76" t="str">
            <v/>
          </cell>
          <cell r="R76" t="str">
            <v/>
          </cell>
        </row>
        <row r="77">
          <cell r="G77" t="str">
            <v/>
          </cell>
          <cell r="L77">
            <v>40264846</v>
          </cell>
          <cell r="O77" t="str">
            <v/>
          </cell>
          <cell r="R77" t="str">
            <v/>
          </cell>
        </row>
        <row r="78">
          <cell r="G78">
            <v>412</v>
          </cell>
          <cell r="L78">
            <v>7233782</v>
          </cell>
          <cell r="O78" t="str">
            <v/>
          </cell>
          <cell r="R78" t="str">
            <v/>
          </cell>
        </row>
        <row r="79">
          <cell r="G79">
            <v>413</v>
          </cell>
          <cell r="L79">
            <v>565000</v>
          </cell>
          <cell r="O79" t="str">
            <v/>
          </cell>
          <cell r="R79" t="str">
            <v/>
          </cell>
        </row>
        <row r="80">
          <cell r="G80" t="str">
            <v/>
          </cell>
          <cell r="L80">
            <v>500000</v>
          </cell>
          <cell r="O80" t="str">
            <v/>
          </cell>
          <cell r="R80" t="str">
            <v/>
          </cell>
        </row>
        <row r="81">
          <cell r="G81" t="str">
            <v/>
          </cell>
          <cell r="L81">
            <v>65000</v>
          </cell>
          <cell r="O81" t="str">
            <v/>
          </cell>
          <cell r="R81" t="str">
            <v/>
          </cell>
        </row>
        <row r="82">
          <cell r="G82">
            <v>414</v>
          </cell>
          <cell r="L82">
            <v>530000</v>
          </cell>
          <cell r="O82" t="str">
            <v/>
          </cell>
          <cell r="R82" t="str">
            <v/>
          </cell>
        </row>
        <row r="83">
          <cell r="G83" t="str">
            <v/>
          </cell>
          <cell r="L83">
            <v>400000</v>
          </cell>
          <cell r="O83" t="str">
            <v/>
          </cell>
          <cell r="R83" t="str">
            <v/>
          </cell>
        </row>
        <row r="84">
          <cell r="G84" t="str">
            <v/>
          </cell>
          <cell r="L84" t="str">
            <v/>
          </cell>
          <cell r="O84" t="str">
            <v/>
          </cell>
          <cell r="R84" t="str">
            <v/>
          </cell>
        </row>
        <row r="85">
          <cell r="G85" t="str">
            <v/>
          </cell>
          <cell r="L85">
            <v>80000</v>
          </cell>
          <cell r="O85" t="str">
            <v/>
          </cell>
          <cell r="R85" t="str">
            <v/>
          </cell>
        </row>
        <row r="86">
          <cell r="G86" t="str">
            <v/>
          </cell>
          <cell r="L86">
            <v>50000</v>
          </cell>
          <cell r="O86" t="str">
            <v/>
          </cell>
          <cell r="R86" t="str">
            <v/>
          </cell>
        </row>
        <row r="87">
          <cell r="G87">
            <v>415</v>
          </cell>
          <cell r="L87">
            <v>1370000</v>
          </cell>
          <cell r="O87" t="str">
            <v/>
          </cell>
          <cell r="R87" t="str">
            <v/>
          </cell>
        </row>
        <row r="88">
          <cell r="G88" t="str">
            <v/>
          </cell>
          <cell r="L88">
            <v>1200000</v>
          </cell>
          <cell r="O88" t="str">
            <v/>
          </cell>
          <cell r="R88" t="str">
            <v/>
          </cell>
        </row>
        <row r="89">
          <cell r="G89" t="str">
            <v/>
          </cell>
          <cell r="L89">
            <v>170000</v>
          </cell>
          <cell r="O89" t="str">
            <v/>
          </cell>
          <cell r="R89" t="str">
            <v/>
          </cell>
        </row>
        <row r="90">
          <cell r="G90">
            <v>416</v>
          </cell>
          <cell r="L90">
            <v>500000</v>
          </cell>
          <cell r="O90" t="str">
            <v/>
          </cell>
          <cell r="R90" t="str">
            <v/>
          </cell>
        </row>
        <row r="91">
          <cell r="G91" t="str">
            <v/>
          </cell>
          <cell r="L91">
            <v>500000</v>
          </cell>
          <cell r="O91" t="str">
            <v/>
          </cell>
          <cell r="R91" t="str">
            <v/>
          </cell>
        </row>
        <row r="92">
          <cell r="G92" t="str">
            <v/>
          </cell>
          <cell r="L92" t="str">
            <v/>
          </cell>
          <cell r="O92" t="str">
            <v/>
          </cell>
          <cell r="R92" t="str">
            <v/>
          </cell>
        </row>
        <row r="93">
          <cell r="G93">
            <v>421</v>
          </cell>
          <cell r="L93">
            <v>13580000</v>
          </cell>
          <cell r="O93" t="str">
            <v/>
          </cell>
          <cell r="R93" t="str">
            <v/>
          </cell>
        </row>
        <row r="94">
          <cell r="G94" t="str">
            <v/>
          </cell>
          <cell r="L94">
            <v>2000000</v>
          </cell>
          <cell r="O94" t="str">
            <v/>
          </cell>
          <cell r="R94" t="str">
            <v/>
          </cell>
        </row>
        <row r="95">
          <cell r="G95" t="str">
            <v/>
          </cell>
          <cell r="L95">
            <v>2500000</v>
          </cell>
          <cell r="O95" t="str">
            <v/>
          </cell>
          <cell r="R95" t="str">
            <v/>
          </cell>
        </row>
        <row r="96">
          <cell r="G96" t="str">
            <v/>
          </cell>
          <cell r="L96">
            <v>6000000</v>
          </cell>
          <cell r="O96" t="str">
            <v/>
          </cell>
          <cell r="R96" t="str">
            <v/>
          </cell>
        </row>
        <row r="97">
          <cell r="G97" t="str">
            <v/>
          </cell>
          <cell r="L97">
            <v>500000</v>
          </cell>
          <cell r="O97" t="str">
            <v/>
          </cell>
          <cell r="R97" t="str">
            <v/>
          </cell>
        </row>
        <row r="98">
          <cell r="G98" t="str">
            <v/>
          </cell>
          <cell r="L98">
            <v>50000</v>
          </cell>
          <cell r="O98" t="str">
            <v/>
          </cell>
          <cell r="R98" t="str">
            <v/>
          </cell>
        </row>
        <row r="99">
          <cell r="G99" t="str">
            <v/>
          </cell>
          <cell r="L99">
            <v>2200000</v>
          </cell>
          <cell r="O99" t="str">
            <v/>
          </cell>
          <cell r="R99" t="str">
            <v/>
          </cell>
        </row>
        <row r="100">
          <cell r="G100" t="str">
            <v/>
          </cell>
          <cell r="L100">
            <v>250000</v>
          </cell>
          <cell r="O100" t="str">
            <v/>
          </cell>
          <cell r="R100" t="str">
            <v/>
          </cell>
        </row>
        <row r="101">
          <cell r="G101" t="str">
            <v/>
          </cell>
          <cell r="L101">
            <v>80000</v>
          </cell>
          <cell r="O101" t="str">
            <v/>
          </cell>
          <cell r="R101" t="str">
            <v/>
          </cell>
        </row>
        <row r="102">
          <cell r="G102">
            <v>422</v>
          </cell>
          <cell r="L102">
            <v>400000</v>
          </cell>
          <cell r="O102" t="str">
            <v/>
          </cell>
          <cell r="R102" t="str">
            <v/>
          </cell>
        </row>
        <row r="103">
          <cell r="G103" t="str">
            <v/>
          </cell>
          <cell r="L103">
            <v>400000</v>
          </cell>
          <cell r="O103" t="str">
            <v/>
          </cell>
          <cell r="R103" t="str">
            <v/>
          </cell>
        </row>
        <row r="104">
          <cell r="G104" t="str">
            <v/>
          </cell>
          <cell r="L104" t="str">
            <v/>
          </cell>
          <cell r="O104" t="str">
            <v/>
          </cell>
          <cell r="R104" t="str">
            <v/>
          </cell>
        </row>
        <row r="105">
          <cell r="G105">
            <v>423</v>
          </cell>
          <cell r="L105">
            <v>3200000</v>
          </cell>
          <cell r="O105" t="str">
            <v/>
          </cell>
          <cell r="R105" t="str">
            <v/>
          </cell>
        </row>
        <row r="106">
          <cell r="G106" t="str">
            <v/>
          </cell>
          <cell r="L106">
            <v>1350000</v>
          </cell>
          <cell r="O106" t="str">
            <v/>
          </cell>
          <cell r="R106" t="str">
            <v/>
          </cell>
        </row>
        <row r="107">
          <cell r="G107" t="str">
            <v/>
          </cell>
          <cell r="L107">
            <v>100000</v>
          </cell>
          <cell r="O107" t="str">
            <v/>
          </cell>
          <cell r="R107" t="str">
            <v/>
          </cell>
        </row>
        <row r="108">
          <cell r="G108" t="str">
            <v/>
          </cell>
          <cell r="L108">
            <v>250000</v>
          </cell>
          <cell r="O108" t="str">
            <v/>
          </cell>
          <cell r="R108" t="str">
            <v/>
          </cell>
        </row>
        <row r="109">
          <cell r="G109" t="str">
            <v/>
          </cell>
          <cell r="L109" t="str">
            <v/>
          </cell>
          <cell r="O109" t="str">
            <v/>
          </cell>
          <cell r="R109" t="str">
            <v/>
          </cell>
        </row>
        <row r="110">
          <cell r="G110" t="str">
            <v/>
          </cell>
          <cell r="L110">
            <v>1500000</v>
          </cell>
          <cell r="O110" t="str">
            <v/>
          </cell>
          <cell r="R110" t="str">
            <v/>
          </cell>
        </row>
        <row r="111">
          <cell r="G111" t="str">
            <v/>
          </cell>
          <cell r="L111" t="str">
            <v/>
          </cell>
          <cell r="O111" t="str">
            <v/>
          </cell>
          <cell r="R111" t="str">
            <v/>
          </cell>
        </row>
        <row r="112">
          <cell r="G112">
            <v>424</v>
          </cell>
          <cell r="L112">
            <v>3000000</v>
          </cell>
          <cell r="O112" t="str">
            <v/>
          </cell>
          <cell r="R112" t="str">
            <v/>
          </cell>
        </row>
        <row r="113">
          <cell r="G113" t="str">
            <v/>
          </cell>
          <cell r="L113">
            <v>50000</v>
          </cell>
          <cell r="O113" t="str">
            <v/>
          </cell>
          <cell r="R113" t="str">
            <v/>
          </cell>
        </row>
        <row r="114">
          <cell r="G114" t="str">
            <v/>
          </cell>
          <cell r="L114">
            <v>150000</v>
          </cell>
          <cell r="O114" t="str">
            <v/>
          </cell>
          <cell r="R114" t="str">
            <v/>
          </cell>
        </row>
        <row r="115">
          <cell r="G115" t="str">
            <v/>
          </cell>
          <cell r="L115">
            <v>2800000</v>
          </cell>
          <cell r="O115" t="str">
            <v/>
          </cell>
          <cell r="R115" t="str">
            <v/>
          </cell>
        </row>
        <row r="116">
          <cell r="G116">
            <v>425</v>
          </cell>
          <cell r="L116">
            <v>2200000</v>
          </cell>
          <cell r="O116" t="str">
            <v/>
          </cell>
          <cell r="R116" t="str">
            <v/>
          </cell>
        </row>
        <row r="117">
          <cell r="G117" t="str">
            <v/>
          </cell>
          <cell r="L117">
            <v>1000000</v>
          </cell>
          <cell r="O117" t="str">
            <v/>
          </cell>
          <cell r="R117" t="str">
            <v/>
          </cell>
        </row>
        <row r="118">
          <cell r="G118" t="str">
            <v/>
          </cell>
          <cell r="L118">
            <v>300000</v>
          </cell>
          <cell r="O118" t="str">
            <v/>
          </cell>
          <cell r="R118" t="str">
            <v/>
          </cell>
        </row>
        <row r="119">
          <cell r="G119" t="str">
            <v/>
          </cell>
          <cell r="L119">
            <v>150000</v>
          </cell>
          <cell r="O119" t="str">
            <v/>
          </cell>
          <cell r="R119" t="str">
            <v/>
          </cell>
        </row>
        <row r="120">
          <cell r="G120" t="str">
            <v/>
          </cell>
          <cell r="L120">
            <v>500000</v>
          </cell>
          <cell r="O120" t="str">
            <v/>
          </cell>
          <cell r="R120" t="str">
            <v/>
          </cell>
        </row>
        <row r="121">
          <cell r="G121" t="str">
            <v/>
          </cell>
          <cell r="L121">
            <v>250000</v>
          </cell>
          <cell r="O121" t="str">
            <v/>
          </cell>
          <cell r="R121" t="str">
            <v/>
          </cell>
        </row>
        <row r="122">
          <cell r="G122">
            <v>426</v>
          </cell>
          <cell r="L122">
            <v>3750000</v>
          </cell>
          <cell r="O122" t="str">
            <v/>
          </cell>
          <cell r="R122" t="str">
            <v/>
          </cell>
        </row>
        <row r="123">
          <cell r="G123" t="str">
            <v/>
          </cell>
          <cell r="L123">
            <v>1700000</v>
          </cell>
          <cell r="O123" t="str">
            <v/>
          </cell>
          <cell r="R123" t="str">
            <v/>
          </cell>
        </row>
        <row r="124">
          <cell r="G124" t="str">
            <v/>
          </cell>
          <cell r="L124">
            <v>500000</v>
          </cell>
          <cell r="O124" t="str">
            <v/>
          </cell>
          <cell r="R124" t="str">
            <v/>
          </cell>
        </row>
        <row r="125">
          <cell r="G125" t="str">
            <v/>
          </cell>
          <cell r="L125">
            <v>1000000</v>
          </cell>
          <cell r="O125" t="str">
            <v/>
          </cell>
          <cell r="R125" t="str">
            <v/>
          </cell>
        </row>
        <row r="126">
          <cell r="G126" t="str">
            <v/>
          </cell>
          <cell r="L126">
            <v>50000</v>
          </cell>
          <cell r="O126" t="str">
            <v/>
          </cell>
          <cell r="R126" t="str">
            <v/>
          </cell>
        </row>
        <row r="127">
          <cell r="G127" t="str">
            <v/>
          </cell>
          <cell r="L127">
            <v>500000</v>
          </cell>
          <cell r="O127" t="str">
            <v/>
          </cell>
          <cell r="R127" t="str">
            <v/>
          </cell>
        </row>
        <row r="128">
          <cell r="G128">
            <v>481</v>
          </cell>
          <cell r="L128">
            <v>4470000</v>
          </cell>
          <cell r="O128" t="str">
            <v/>
          </cell>
          <cell r="R128" t="str">
            <v/>
          </cell>
        </row>
        <row r="129">
          <cell r="G129" t="str">
            <v/>
          </cell>
          <cell r="L129">
            <v>20000</v>
          </cell>
          <cell r="O129" t="str">
            <v/>
          </cell>
          <cell r="R129" t="str">
            <v/>
          </cell>
        </row>
        <row r="130">
          <cell r="G130" t="str">
            <v/>
          </cell>
          <cell r="L130" t="str">
            <v/>
          </cell>
          <cell r="O130" t="str">
            <v/>
          </cell>
          <cell r="R130" t="str">
            <v/>
          </cell>
        </row>
        <row r="131">
          <cell r="G131" t="str">
            <v/>
          </cell>
          <cell r="L131">
            <v>2800000</v>
          </cell>
          <cell r="O131" t="str">
            <v/>
          </cell>
          <cell r="R131" t="str">
            <v/>
          </cell>
        </row>
        <row r="132">
          <cell r="G132" t="str">
            <v/>
          </cell>
          <cell r="L132" t="str">
            <v/>
          </cell>
          <cell r="O132" t="str">
            <v/>
          </cell>
          <cell r="R132" t="str">
            <v/>
          </cell>
        </row>
        <row r="133">
          <cell r="G133" t="str">
            <v/>
          </cell>
          <cell r="L133" t="str">
            <v/>
          </cell>
          <cell r="O133" t="str">
            <v/>
          </cell>
          <cell r="R133" t="str">
            <v/>
          </cell>
        </row>
        <row r="134">
          <cell r="G134" t="str">
            <v/>
          </cell>
          <cell r="L134">
            <v>20000</v>
          </cell>
          <cell r="O134" t="str">
            <v/>
          </cell>
          <cell r="R134" t="str">
            <v/>
          </cell>
        </row>
        <row r="135">
          <cell r="G135" t="str">
            <v/>
          </cell>
          <cell r="L135">
            <v>20000</v>
          </cell>
          <cell r="O135" t="str">
            <v/>
          </cell>
          <cell r="R135" t="str">
            <v/>
          </cell>
        </row>
        <row r="136">
          <cell r="G136" t="str">
            <v/>
          </cell>
          <cell r="L136">
            <v>20000</v>
          </cell>
          <cell r="O136" t="str">
            <v/>
          </cell>
          <cell r="R136" t="str">
            <v/>
          </cell>
        </row>
        <row r="137">
          <cell r="G137" t="str">
            <v/>
          </cell>
          <cell r="L137">
            <v>20000</v>
          </cell>
          <cell r="O137" t="str">
            <v/>
          </cell>
          <cell r="R137" t="str">
            <v/>
          </cell>
        </row>
        <row r="138">
          <cell r="G138" t="str">
            <v/>
          </cell>
          <cell r="L138">
            <v>20000</v>
          </cell>
          <cell r="O138" t="str">
            <v/>
          </cell>
          <cell r="R138" t="str">
            <v/>
          </cell>
        </row>
        <row r="139">
          <cell r="G139" t="str">
            <v/>
          </cell>
          <cell r="L139" t="str">
            <v/>
          </cell>
          <cell r="O139" t="str">
            <v/>
          </cell>
          <cell r="R139" t="str">
            <v/>
          </cell>
        </row>
        <row r="140">
          <cell r="G140" t="str">
            <v/>
          </cell>
          <cell r="L140" t="str">
            <v/>
          </cell>
          <cell r="O140" t="str">
            <v/>
          </cell>
          <cell r="R140" t="str">
            <v/>
          </cell>
        </row>
        <row r="141">
          <cell r="G141" t="str">
            <v/>
          </cell>
          <cell r="L141" t="str">
            <v/>
          </cell>
          <cell r="O141" t="str">
            <v/>
          </cell>
          <cell r="R141" t="str">
            <v/>
          </cell>
        </row>
        <row r="142">
          <cell r="G142" t="str">
            <v/>
          </cell>
          <cell r="L142">
            <v>500000</v>
          </cell>
          <cell r="O142" t="str">
            <v/>
          </cell>
          <cell r="R142" t="str">
            <v/>
          </cell>
        </row>
        <row r="143">
          <cell r="G143" t="str">
            <v/>
          </cell>
          <cell r="L143">
            <v>150000</v>
          </cell>
          <cell r="O143" t="str">
            <v/>
          </cell>
          <cell r="R143" t="str">
            <v/>
          </cell>
        </row>
        <row r="144">
          <cell r="G144" t="str">
            <v/>
          </cell>
          <cell r="L144">
            <v>300000</v>
          </cell>
          <cell r="O144" t="str">
            <v/>
          </cell>
          <cell r="R144" t="str">
            <v/>
          </cell>
        </row>
        <row r="145">
          <cell r="G145" t="str">
            <v/>
          </cell>
          <cell r="L145">
            <v>600000</v>
          </cell>
          <cell r="O145" t="str">
            <v/>
          </cell>
          <cell r="R145" t="str">
            <v/>
          </cell>
        </row>
        <row r="146">
          <cell r="G146">
            <v>482</v>
          </cell>
          <cell r="L146">
            <v>1500000</v>
          </cell>
          <cell r="O146" t="str">
            <v/>
          </cell>
          <cell r="R146" t="str">
            <v/>
          </cell>
        </row>
        <row r="147">
          <cell r="G147">
            <v>483</v>
          </cell>
          <cell r="L147">
            <v>100000</v>
          </cell>
          <cell r="O147" t="str">
            <v/>
          </cell>
          <cell r="R147" t="str">
            <v/>
          </cell>
        </row>
        <row r="148">
          <cell r="G148">
            <v>484</v>
          </cell>
          <cell r="L148">
            <v>4600000</v>
          </cell>
          <cell r="O148" t="str">
            <v/>
          </cell>
          <cell r="R148" t="str">
            <v/>
          </cell>
        </row>
        <row r="149">
          <cell r="G149">
            <v>499</v>
          </cell>
          <cell r="L149">
            <v>2416207</v>
          </cell>
          <cell r="O149" t="str">
            <v/>
          </cell>
          <cell r="R149" t="str">
            <v/>
          </cell>
        </row>
        <row r="150">
          <cell r="G150">
            <v>49912</v>
          </cell>
          <cell r="L150">
            <v>416207</v>
          </cell>
          <cell r="O150" t="str">
            <v/>
          </cell>
          <cell r="R150" t="str">
            <v/>
          </cell>
        </row>
        <row r="151">
          <cell r="G151">
            <v>49911</v>
          </cell>
          <cell r="L151">
            <v>2000000</v>
          </cell>
          <cell r="O151" t="str">
            <v/>
          </cell>
          <cell r="R151" t="str">
            <v/>
          </cell>
        </row>
        <row r="152">
          <cell r="G152">
            <v>511</v>
          </cell>
          <cell r="L152" t="str">
            <v/>
          </cell>
          <cell r="O152" t="str">
            <v/>
          </cell>
          <cell r="R152" t="str">
            <v/>
          </cell>
        </row>
        <row r="153">
          <cell r="G153">
            <v>512</v>
          </cell>
          <cell r="L153">
            <v>700000</v>
          </cell>
          <cell r="O153" t="str">
            <v/>
          </cell>
          <cell r="R153" t="str">
            <v/>
          </cell>
        </row>
        <row r="154">
          <cell r="G154">
            <v>515</v>
          </cell>
          <cell r="L154">
            <v>100000</v>
          </cell>
          <cell r="O154" t="str">
            <v/>
          </cell>
          <cell r="R154" t="str">
            <v/>
          </cell>
        </row>
        <row r="155">
          <cell r="G155">
            <v>515</v>
          </cell>
          <cell r="L155">
            <v>100000</v>
          </cell>
          <cell r="O155" t="str">
            <v/>
          </cell>
          <cell r="R155" t="str">
            <v/>
          </cell>
        </row>
        <row r="156">
          <cell r="G156">
            <v>424</v>
          </cell>
          <cell r="L156">
            <v>50000</v>
          </cell>
          <cell r="O156" t="str">
            <v/>
          </cell>
          <cell r="R156" t="str">
            <v/>
          </cell>
        </row>
        <row r="157">
          <cell r="G157" t="str">
            <v/>
          </cell>
          <cell r="L157" t="str">
            <v/>
          </cell>
          <cell r="O157" t="str">
            <v/>
          </cell>
          <cell r="R157" t="str">
            <v/>
          </cell>
        </row>
        <row r="158">
          <cell r="G158" t="str">
            <v>01</v>
          </cell>
          <cell r="L158">
            <v>90629835</v>
          </cell>
          <cell r="O158" t="str">
            <v/>
          </cell>
          <cell r="R158" t="str">
            <v/>
          </cell>
        </row>
        <row r="159">
          <cell r="G159" t="str">
            <v>01</v>
          </cell>
          <cell r="L159" t="str">
            <v/>
          </cell>
          <cell r="O159" t="str">
            <v/>
          </cell>
          <cell r="R159" t="str">
            <v/>
          </cell>
        </row>
        <row r="160">
          <cell r="G160" t="str">
            <v/>
          </cell>
          <cell r="L160">
            <v>90629835</v>
          </cell>
          <cell r="O160" t="str">
            <v/>
          </cell>
          <cell r="R160" t="str">
            <v/>
          </cell>
        </row>
        <row r="161">
          <cell r="G161" t="str">
            <v/>
          </cell>
          <cell r="L161">
            <v>32084917.95</v>
          </cell>
          <cell r="O161" t="str">
            <v/>
          </cell>
          <cell r="R161" t="str">
            <v/>
          </cell>
        </row>
        <row r="162">
          <cell r="G162">
            <v>4631</v>
          </cell>
          <cell r="L162">
            <v>9384917.95</v>
          </cell>
          <cell r="O162" t="str">
            <v/>
          </cell>
          <cell r="R162" t="str">
            <v/>
          </cell>
        </row>
        <row r="163">
          <cell r="G163" t="str">
            <v/>
          </cell>
          <cell r="L163">
            <v>1704917.95</v>
          </cell>
          <cell r="O163" t="str">
            <v/>
          </cell>
          <cell r="R163" t="str">
            <v/>
          </cell>
        </row>
        <row r="164">
          <cell r="G164" t="str">
            <v/>
          </cell>
          <cell r="L164">
            <v>180000</v>
          </cell>
          <cell r="O164" t="str">
            <v/>
          </cell>
          <cell r="R164" t="str">
            <v/>
          </cell>
        </row>
        <row r="165">
          <cell r="G165" t="str">
            <v/>
          </cell>
          <cell r="L165">
            <v>1000000</v>
          </cell>
          <cell r="O165" t="str">
            <v/>
          </cell>
          <cell r="R165" t="str">
            <v/>
          </cell>
        </row>
        <row r="166">
          <cell r="G166" t="str">
            <v/>
          </cell>
          <cell r="L166">
            <v>4500000</v>
          </cell>
          <cell r="O166" t="str">
            <v/>
          </cell>
          <cell r="R166" t="str">
            <v/>
          </cell>
        </row>
        <row r="167">
          <cell r="G167" t="str">
            <v/>
          </cell>
          <cell r="L167">
            <v>2000000</v>
          </cell>
          <cell r="O167" t="str">
            <v/>
          </cell>
          <cell r="R167" t="str">
            <v/>
          </cell>
        </row>
        <row r="168">
          <cell r="G168">
            <v>472</v>
          </cell>
          <cell r="L168">
            <v>22700000</v>
          </cell>
          <cell r="O168" t="str">
            <v/>
          </cell>
          <cell r="R168" t="str">
            <v/>
          </cell>
        </row>
        <row r="169">
          <cell r="G169" t="str">
            <v/>
          </cell>
          <cell r="L169">
            <v>400000</v>
          </cell>
          <cell r="O169" t="str">
            <v/>
          </cell>
          <cell r="R169" t="str">
            <v/>
          </cell>
        </row>
        <row r="170">
          <cell r="G170" t="str">
            <v/>
          </cell>
          <cell r="L170">
            <v>1300000</v>
          </cell>
          <cell r="O170" t="str">
            <v/>
          </cell>
          <cell r="R170" t="str">
            <v/>
          </cell>
        </row>
        <row r="171">
          <cell r="G171" t="str">
            <v/>
          </cell>
          <cell r="L171">
            <v>3000000</v>
          </cell>
          <cell r="O171" t="str">
            <v/>
          </cell>
          <cell r="R171" t="str">
            <v/>
          </cell>
        </row>
        <row r="172">
          <cell r="G172" t="str">
            <v/>
          </cell>
          <cell r="L172">
            <v>1000000</v>
          </cell>
          <cell r="O172" t="str">
            <v/>
          </cell>
          <cell r="R172" t="str">
            <v/>
          </cell>
        </row>
        <row r="173">
          <cell r="G173" t="str">
            <v/>
          </cell>
          <cell r="L173" t="str">
            <v/>
          </cell>
          <cell r="O173" t="str">
            <v/>
          </cell>
          <cell r="R173" t="str">
            <v/>
          </cell>
        </row>
        <row r="174">
          <cell r="G174" t="str">
            <v/>
          </cell>
          <cell r="L174">
            <v>17000000</v>
          </cell>
          <cell r="O174" t="str">
            <v/>
          </cell>
          <cell r="R174" t="str">
            <v/>
          </cell>
        </row>
        <row r="175">
          <cell r="G175" t="str">
            <v/>
          </cell>
          <cell r="L175" t="str">
            <v/>
          </cell>
          <cell r="O175" t="str">
            <v/>
          </cell>
          <cell r="R175" t="str">
            <v/>
          </cell>
        </row>
        <row r="176">
          <cell r="G176" t="str">
            <v>01</v>
          </cell>
          <cell r="L176">
            <v>32084917.95</v>
          </cell>
          <cell r="O176" t="str">
            <v/>
          </cell>
          <cell r="R176" t="str">
            <v/>
          </cell>
        </row>
        <row r="177">
          <cell r="G177" t="str">
            <v/>
          </cell>
          <cell r="L177">
            <v>32084917.95</v>
          </cell>
          <cell r="O177" t="str">
            <v/>
          </cell>
          <cell r="R177" t="str">
            <v/>
          </cell>
        </row>
        <row r="178">
          <cell r="G178" t="str">
            <v/>
          </cell>
          <cell r="L178">
            <v>80350000</v>
          </cell>
          <cell r="O178" t="str">
            <v/>
          </cell>
          <cell r="R178" t="str">
            <v/>
          </cell>
        </row>
        <row r="179">
          <cell r="G179">
            <v>451</v>
          </cell>
          <cell r="L179">
            <v>66850000</v>
          </cell>
          <cell r="O179" t="str">
            <v/>
          </cell>
          <cell r="R179" t="str">
            <v/>
          </cell>
        </row>
        <row r="180">
          <cell r="G180">
            <v>4511</v>
          </cell>
          <cell r="L180">
            <v>1600000</v>
          </cell>
          <cell r="O180" t="str">
            <v/>
          </cell>
          <cell r="R180" t="str">
            <v/>
          </cell>
        </row>
        <row r="181">
          <cell r="G181">
            <v>4512</v>
          </cell>
          <cell r="L181">
            <v>7350000</v>
          </cell>
          <cell r="O181" t="str">
            <v/>
          </cell>
          <cell r="R181" t="str">
            <v/>
          </cell>
        </row>
        <row r="182">
          <cell r="G182">
            <v>4511</v>
          </cell>
          <cell r="L182">
            <v>15100000</v>
          </cell>
          <cell r="O182" t="str">
            <v/>
          </cell>
          <cell r="R182" t="str">
            <v/>
          </cell>
        </row>
        <row r="183">
          <cell r="G183">
            <v>4511</v>
          </cell>
          <cell r="L183">
            <v>18000000</v>
          </cell>
          <cell r="O183" t="str">
            <v/>
          </cell>
          <cell r="R183" t="str">
            <v/>
          </cell>
        </row>
        <row r="184">
          <cell r="G184">
            <v>4511</v>
          </cell>
          <cell r="L184" t="str">
            <v/>
          </cell>
          <cell r="O184" t="str">
            <v/>
          </cell>
          <cell r="R184" t="str">
            <v/>
          </cell>
        </row>
        <row r="185">
          <cell r="G185">
            <v>4512</v>
          </cell>
          <cell r="L185">
            <v>24800000</v>
          </cell>
          <cell r="O185" t="str">
            <v/>
          </cell>
          <cell r="R185" t="str">
            <v/>
          </cell>
        </row>
        <row r="186">
          <cell r="G186">
            <v>424</v>
          </cell>
          <cell r="L186">
            <v>2500000</v>
          </cell>
          <cell r="O186" t="str">
            <v/>
          </cell>
          <cell r="R186" t="str">
            <v/>
          </cell>
        </row>
        <row r="187">
          <cell r="G187">
            <v>511</v>
          </cell>
          <cell r="L187">
            <v>11000000</v>
          </cell>
          <cell r="O187" t="str">
            <v/>
          </cell>
          <cell r="R187" t="str">
            <v/>
          </cell>
        </row>
        <row r="188">
          <cell r="G188" t="str">
            <v/>
          </cell>
          <cell r="L188" t="str">
            <v/>
          </cell>
          <cell r="O188" t="str">
            <v/>
          </cell>
          <cell r="R188" t="str">
            <v/>
          </cell>
        </row>
        <row r="189">
          <cell r="G189" t="str">
            <v>01</v>
          </cell>
          <cell r="L189">
            <v>80350000</v>
          </cell>
          <cell r="O189" t="str">
            <v/>
          </cell>
          <cell r="R189" t="str">
            <v/>
          </cell>
        </row>
        <row r="190">
          <cell r="G190" t="str">
            <v>01</v>
          </cell>
          <cell r="L190" t="str">
            <v/>
          </cell>
          <cell r="O190" t="str">
            <v/>
          </cell>
          <cell r="R190" t="str">
            <v/>
          </cell>
        </row>
        <row r="191">
          <cell r="G191" t="str">
            <v>06</v>
          </cell>
          <cell r="L191" t="str">
            <v/>
          </cell>
          <cell r="O191" t="str">
            <v/>
          </cell>
          <cell r="R191" t="str">
            <v/>
          </cell>
        </row>
        <row r="192">
          <cell r="G192" t="str">
            <v>07</v>
          </cell>
          <cell r="L192" t="str">
            <v/>
          </cell>
          <cell r="O192" t="str">
            <v/>
          </cell>
          <cell r="R192" t="str">
            <v/>
          </cell>
        </row>
        <row r="193">
          <cell r="G193" t="str">
            <v/>
          </cell>
          <cell r="L193">
            <v>80350000</v>
          </cell>
          <cell r="O193" t="str">
            <v/>
          </cell>
          <cell r="R193" t="str">
            <v/>
          </cell>
        </row>
        <row r="194">
          <cell r="G194" t="str">
            <v/>
          </cell>
          <cell r="L194">
            <v>137389000</v>
          </cell>
          <cell r="O194" t="str">
            <v/>
          </cell>
          <cell r="R194">
            <v>10985000</v>
          </cell>
        </row>
        <row r="195">
          <cell r="G195" t="str">
            <v/>
          </cell>
          <cell r="L195">
            <v>137389000</v>
          </cell>
          <cell r="O195" t="str">
            <v/>
          </cell>
          <cell r="R195">
            <v>10985000</v>
          </cell>
        </row>
        <row r="196">
          <cell r="G196">
            <v>411</v>
          </cell>
          <cell r="L196">
            <v>5275000</v>
          </cell>
          <cell r="O196" t="str">
            <v/>
          </cell>
          <cell r="R196" t="str">
            <v/>
          </cell>
        </row>
        <row r="197">
          <cell r="G197">
            <v>412</v>
          </cell>
          <cell r="L197">
            <v>945000</v>
          </cell>
          <cell r="O197" t="str">
            <v/>
          </cell>
          <cell r="R197" t="str">
            <v/>
          </cell>
        </row>
        <row r="198">
          <cell r="G198">
            <v>414</v>
          </cell>
          <cell r="L198">
            <v>200000</v>
          </cell>
          <cell r="O198" t="str">
            <v/>
          </cell>
          <cell r="R198">
            <v>800000</v>
          </cell>
        </row>
        <row r="199">
          <cell r="G199">
            <v>415</v>
          </cell>
          <cell r="L199">
            <v>30000</v>
          </cell>
          <cell r="O199" t="str">
            <v/>
          </cell>
          <cell r="R199" t="str">
            <v/>
          </cell>
        </row>
        <row r="200">
          <cell r="G200">
            <v>416</v>
          </cell>
          <cell r="L200">
            <v>235000</v>
          </cell>
          <cell r="O200" t="str">
            <v/>
          </cell>
          <cell r="R200" t="str">
            <v/>
          </cell>
        </row>
        <row r="201">
          <cell r="G201">
            <v>421</v>
          </cell>
          <cell r="L201">
            <v>17832000</v>
          </cell>
          <cell r="O201" t="str">
            <v/>
          </cell>
          <cell r="R201" t="str">
            <v/>
          </cell>
        </row>
        <row r="202">
          <cell r="G202">
            <v>422</v>
          </cell>
          <cell r="L202">
            <v>3000</v>
          </cell>
          <cell r="O202" t="str">
            <v/>
          </cell>
          <cell r="R202" t="str">
            <v/>
          </cell>
        </row>
        <row r="203">
          <cell r="G203">
            <v>423</v>
          </cell>
          <cell r="L203">
            <v>1667000</v>
          </cell>
          <cell r="O203" t="str">
            <v/>
          </cell>
          <cell r="R203" t="str">
            <v/>
          </cell>
        </row>
        <row r="204">
          <cell r="G204">
            <v>424</v>
          </cell>
          <cell r="L204">
            <v>4902000</v>
          </cell>
          <cell r="O204" t="str">
            <v/>
          </cell>
          <cell r="R204" t="str">
            <v/>
          </cell>
        </row>
        <row r="205">
          <cell r="G205">
            <v>425</v>
          </cell>
          <cell r="L205">
            <v>84315000</v>
          </cell>
          <cell r="O205" t="str">
            <v/>
          </cell>
          <cell r="R205">
            <v>10185000</v>
          </cell>
        </row>
        <row r="206">
          <cell r="G206">
            <v>426</v>
          </cell>
          <cell r="L206">
            <v>1800000</v>
          </cell>
          <cell r="O206" t="str">
            <v/>
          </cell>
          <cell r="R206" t="str">
            <v/>
          </cell>
        </row>
        <row r="207">
          <cell r="G207">
            <v>441</v>
          </cell>
          <cell r="L207">
            <v>1500000</v>
          </cell>
          <cell r="O207" t="str">
            <v/>
          </cell>
          <cell r="R207" t="str">
            <v/>
          </cell>
        </row>
        <row r="208">
          <cell r="G208">
            <v>482</v>
          </cell>
          <cell r="L208">
            <v>100000</v>
          </cell>
          <cell r="O208" t="str">
            <v/>
          </cell>
          <cell r="R208" t="str">
            <v/>
          </cell>
        </row>
        <row r="209">
          <cell r="G209">
            <v>483</v>
          </cell>
          <cell r="L209">
            <v>150000</v>
          </cell>
          <cell r="O209" t="str">
            <v/>
          </cell>
          <cell r="R209" t="str">
            <v/>
          </cell>
        </row>
        <row r="210">
          <cell r="G210">
            <v>484</v>
          </cell>
          <cell r="L210">
            <v>500000</v>
          </cell>
          <cell r="O210" t="str">
            <v/>
          </cell>
          <cell r="R210" t="str">
            <v/>
          </cell>
        </row>
        <row r="211">
          <cell r="G211">
            <v>485</v>
          </cell>
          <cell r="L211">
            <v>100000</v>
          </cell>
          <cell r="O211" t="str">
            <v/>
          </cell>
          <cell r="R211" t="str">
            <v/>
          </cell>
        </row>
        <row r="212">
          <cell r="G212">
            <v>511</v>
          </cell>
          <cell r="L212">
            <v>8935000</v>
          </cell>
          <cell r="O212" t="str">
            <v/>
          </cell>
          <cell r="R212" t="str">
            <v/>
          </cell>
        </row>
        <row r="213">
          <cell r="G213">
            <v>512</v>
          </cell>
          <cell r="L213">
            <v>200000</v>
          </cell>
          <cell r="O213" t="str">
            <v/>
          </cell>
          <cell r="R213" t="str">
            <v/>
          </cell>
        </row>
        <row r="214">
          <cell r="G214">
            <v>611</v>
          </cell>
          <cell r="L214">
            <v>8700000</v>
          </cell>
          <cell r="O214" t="str">
            <v/>
          </cell>
          <cell r="R214" t="str">
            <v/>
          </cell>
        </row>
        <row r="215">
          <cell r="G215" t="str">
            <v/>
          </cell>
          <cell r="L215" t="str">
            <v/>
          </cell>
          <cell r="O215" t="str">
            <v/>
          </cell>
          <cell r="R215" t="str">
            <v/>
          </cell>
        </row>
        <row r="216">
          <cell r="G216" t="str">
            <v>01</v>
          </cell>
          <cell r="L216">
            <v>132389000</v>
          </cell>
          <cell r="O216" t="str">
            <v/>
          </cell>
          <cell r="R216" t="str">
            <v/>
          </cell>
        </row>
        <row r="217">
          <cell r="G217" t="str">
            <v>01</v>
          </cell>
          <cell r="L217">
            <v>3000000</v>
          </cell>
          <cell r="O217" t="str">
            <v/>
          </cell>
          <cell r="R217" t="str">
            <v/>
          </cell>
        </row>
        <row r="218">
          <cell r="G218" t="str">
            <v>01</v>
          </cell>
          <cell r="L218">
            <v>2000000</v>
          </cell>
          <cell r="O218" t="str">
            <v/>
          </cell>
          <cell r="R218" t="str">
            <v/>
          </cell>
        </row>
        <row r="219">
          <cell r="G219" t="str">
            <v>10</v>
          </cell>
          <cell r="L219" t="str">
            <v/>
          </cell>
          <cell r="O219" t="str">
            <v/>
          </cell>
          <cell r="R219" t="str">
            <v/>
          </cell>
        </row>
        <row r="220">
          <cell r="G220" t="str">
            <v>04</v>
          </cell>
          <cell r="L220" t="str">
            <v/>
          </cell>
          <cell r="O220" t="str">
            <v/>
          </cell>
          <cell r="R220">
            <v>10985000</v>
          </cell>
        </row>
        <row r="221">
          <cell r="G221" t="str">
            <v/>
          </cell>
          <cell r="L221">
            <v>137389000</v>
          </cell>
          <cell r="O221" t="str">
            <v/>
          </cell>
          <cell r="R221">
            <v>10985000</v>
          </cell>
        </row>
        <row r="222">
          <cell r="G222" t="str">
            <v/>
          </cell>
          <cell r="L222" t="str">
            <v/>
          </cell>
          <cell r="O222" t="str">
            <v/>
          </cell>
          <cell r="R222" t="str">
            <v/>
          </cell>
        </row>
        <row r="223">
          <cell r="G223" t="str">
            <v>01</v>
          </cell>
          <cell r="L223">
            <v>132389000</v>
          </cell>
          <cell r="O223" t="str">
            <v/>
          </cell>
          <cell r="R223" t="str">
            <v/>
          </cell>
        </row>
        <row r="224">
          <cell r="G224" t="str">
            <v>01</v>
          </cell>
          <cell r="L224">
            <v>3000000</v>
          </cell>
          <cell r="O224" t="str">
            <v/>
          </cell>
          <cell r="R224" t="str">
            <v/>
          </cell>
        </row>
        <row r="225">
          <cell r="G225" t="str">
            <v>01</v>
          </cell>
          <cell r="L225">
            <v>2000000</v>
          </cell>
          <cell r="O225" t="str">
            <v/>
          </cell>
          <cell r="R225" t="str">
            <v/>
          </cell>
        </row>
        <row r="226">
          <cell r="G226" t="str">
            <v>04</v>
          </cell>
          <cell r="L226" t="str">
            <v/>
          </cell>
          <cell r="O226" t="str">
            <v/>
          </cell>
          <cell r="R226" t="str">
            <v/>
          </cell>
        </row>
        <row r="227">
          <cell r="G227" t="str">
            <v>07</v>
          </cell>
          <cell r="L227" t="str">
            <v/>
          </cell>
          <cell r="O227" t="str">
            <v/>
          </cell>
          <cell r="R227" t="str">
            <v/>
          </cell>
        </row>
        <row r="228">
          <cell r="G228" t="str">
            <v/>
          </cell>
          <cell r="L228">
            <v>137389000</v>
          </cell>
          <cell r="O228" t="str">
            <v/>
          </cell>
          <cell r="R228" t="str">
            <v/>
          </cell>
        </row>
        <row r="229">
          <cell r="G229" t="str">
            <v/>
          </cell>
          <cell r="L229">
            <v>12861687</v>
          </cell>
          <cell r="O229" t="str">
            <v/>
          </cell>
          <cell r="R229" t="str">
            <v/>
          </cell>
        </row>
        <row r="230">
          <cell r="G230" t="str">
            <v/>
          </cell>
          <cell r="L230">
            <v>12861687</v>
          </cell>
          <cell r="O230" t="str">
            <v/>
          </cell>
          <cell r="R230" t="str">
            <v/>
          </cell>
        </row>
        <row r="231">
          <cell r="G231">
            <v>451</v>
          </cell>
          <cell r="L231">
            <v>12061687</v>
          </cell>
          <cell r="O231" t="str">
            <v/>
          </cell>
          <cell r="R231" t="str">
            <v/>
          </cell>
        </row>
        <row r="232">
          <cell r="G232">
            <v>4511</v>
          </cell>
          <cell r="L232">
            <v>12061687</v>
          </cell>
          <cell r="O232" t="str">
            <v/>
          </cell>
          <cell r="R232" t="str">
            <v/>
          </cell>
        </row>
        <row r="233">
          <cell r="G233">
            <v>423</v>
          </cell>
          <cell r="L233">
            <v>800000</v>
          </cell>
          <cell r="O233" t="str">
            <v/>
          </cell>
          <cell r="R233" t="str">
            <v/>
          </cell>
        </row>
        <row r="234">
          <cell r="G234" t="str">
            <v/>
          </cell>
          <cell r="L234" t="str">
            <v/>
          </cell>
          <cell r="O234" t="str">
            <v/>
          </cell>
          <cell r="R234" t="str">
            <v/>
          </cell>
        </row>
        <row r="235">
          <cell r="G235" t="str">
            <v>01</v>
          </cell>
          <cell r="L235">
            <v>12861687</v>
          </cell>
          <cell r="O235" t="str">
            <v/>
          </cell>
          <cell r="R235" t="str">
            <v/>
          </cell>
        </row>
        <row r="236">
          <cell r="G236" t="str">
            <v>07</v>
          </cell>
          <cell r="L236" t="str">
            <v/>
          </cell>
          <cell r="O236" t="str">
            <v/>
          </cell>
          <cell r="R236" t="str">
            <v/>
          </cell>
        </row>
        <row r="237">
          <cell r="G237" t="str">
            <v/>
          </cell>
          <cell r="L237">
            <v>12861687</v>
          </cell>
          <cell r="O237" t="str">
            <v/>
          </cell>
          <cell r="R237" t="str">
            <v/>
          </cell>
        </row>
        <row r="238">
          <cell r="G238" t="str">
            <v/>
          </cell>
          <cell r="L238">
            <v>2000000</v>
          </cell>
          <cell r="O238" t="str">
            <v/>
          </cell>
          <cell r="R238" t="str">
            <v/>
          </cell>
        </row>
        <row r="239">
          <cell r="G239" t="str">
            <v/>
          </cell>
          <cell r="L239">
            <v>2000000</v>
          </cell>
          <cell r="O239" t="str">
            <v/>
          </cell>
          <cell r="R239" t="str">
            <v/>
          </cell>
        </row>
        <row r="240">
          <cell r="G240" t="str">
            <v>424</v>
          </cell>
          <cell r="L240">
            <v>2000000</v>
          </cell>
          <cell r="O240" t="str">
            <v/>
          </cell>
          <cell r="R240" t="str">
            <v/>
          </cell>
        </row>
        <row r="241">
          <cell r="G241" t="str">
            <v>424</v>
          </cell>
          <cell r="L241" t="str">
            <v/>
          </cell>
          <cell r="O241" t="str">
            <v/>
          </cell>
          <cell r="R241" t="str">
            <v/>
          </cell>
        </row>
        <row r="242">
          <cell r="G242" t="str">
            <v/>
          </cell>
          <cell r="L242">
            <v>100000</v>
          </cell>
          <cell r="O242" t="str">
            <v/>
          </cell>
          <cell r="R242" t="str">
            <v/>
          </cell>
        </row>
        <row r="243">
          <cell r="G243" t="str">
            <v>424</v>
          </cell>
          <cell r="L243">
            <v>100000</v>
          </cell>
          <cell r="O243" t="str">
            <v/>
          </cell>
          <cell r="R243" t="str">
            <v/>
          </cell>
        </row>
        <row r="244">
          <cell r="G244" t="str">
            <v/>
          </cell>
          <cell r="L244" t="str">
            <v/>
          </cell>
          <cell r="O244" t="str">
            <v/>
          </cell>
          <cell r="R244" t="str">
            <v/>
          </cell>
        </row>
        <row r="245">
          <cell r="G245" t="str">
            <v>01</v>
          </cell>
          <cell r="L245">
            <v>2100000</v>
          </cell>
          <cell r="O245" t="str">
            <v/>
          </cell>
          <cell r="R245" t="str">
            <v/>
          </cell>
        </row>
        <row r="246">
          <cell r="G246" t="str">
            <v/>
          </cell>
          <cell r="L246">
            <v>9800000</v>
          </cell>
          <cell r="O246" t="str">
            <v/>
          </cell>
          <cell r="R246">
            <v>100000</v>
          </cell>
        </row>
        <row r="247">
          <cell r="G247" t="str">
            <v/>
          </cell>
          <cell r="L247">
            <v>9800000</v>
          </cell>
          <cell r="O247" t="str">
            <v/>
          </cell>
          <cell r="R247">
            <v>100000</v>
          </cell>
        </row>
        <row r="248">
          <cell r="G248">
            <v>421</v>
          </cell>
          <cell r="L248">
            <v>200000</v>
          </cell>
          <cell r="O248" t="str">
            <v/>
          </cell>
          <cell r="R248" t="str">
            <v/>
          </cell>
        </row>
        <row r="249">
          <cell r="G249">
            <v>422</v>
          </cell>
          <cell r="L249" t="str">
            <v/>
          </cell>
          <cell r="O249" t="str">
            <v/>
          </cell>
          <cell r="R249" t="str">
            <v/>
          </cell>
        </row>
        <row r="250">
          <cell r="G250">
            <v>423</v>
          </cell>
          <cell r="L250">
            <v>600000</v>
          </cell>
          <cell r="O250" t="str">
            <v/>
          </cell>
          <cell r="R250" t="str">
            <v/>
          </cell>
        </row>
        <row r="251">
          <cell r="G251">
            <v>424</v>
          </cell>
          <cell r="L251">
            <v>200000</v>
          </cell>
          <cell r="O251" t="str">
            <v/>
          </cell>
          <cell r="R251" t="str">
            <v/>
          </cell>
        </row>
        <row r="252">
          <cell r="G252">
            <v>425</v>
          </cell>
          <cell r="L252">
            <v>5000000</v>
          </cell>
          <cell r="O252" t="str">
            <v/>
          </cell>
          <cell r="R252">
            <v>100000</v>
          </cell>
        </row>
        <row r="253">
          <cell r="G253">
            <v>425</v>
          </cell>
          <cell r="L253" t="str">
            <v/>
          </cell>
          <cell r="O253" t="str">
            <v/>
          </cell>
          <cell r="R253" t="str">
            <v/>
          </cell>
        </row>
        <row r="254">
          <cell r="G254">
            <v>426</v>
          </cell>
          <cell r="L254">
            <v>100000</v>
          </cell>
          <cell r="O254" t="str">
            <v/>
          </cell>
          <cell r="R254" t="str">
            <v/>
          </cell>
        </row>
        <row r="255">
          <cell r="G255">
            <v>472</v>
          </cell>
          <cell r="L255">
            <v>1100000</v>
          </cell>
          <cell r="O255" t="str">
            <v/>
          </cell>
          <cell r="R255" t="str">
            <v/>
          </cell>
        </row>
        <row r="256">
          <cell r="G256">
            <v>481</v>
          </cell>
          <cell r="L256" t="str">
            <v/>
          </cell>
          <cell r="O256" t="str">
            <v/>
          </cell>
          <cell r="R256" t="str">
            <v/>
          </cell>
        </row>
        <row r="257">
          <cell r="G257">
            <v>482</v>
          </cell>
          <cell r="L257">
            <v>50000</v>
          </cell>
          <cell r="O257" t="str">
            <v/>
          </cell>
          <cell r="R257" t="str">
            <v/>
          </cell>
        </row>
        <row r="258">
          <cell r="G258">
            <v>483</v>
          </cell>
          <cell r="L258" t="str">
            <v/>
          </cell>
          <cell r="O258" t="str">
            <v/>
          </cell>
          <cell r="R258" t="str">
            <v/>
          </cell>
        </row>
        <row r="259">
          <cell r="G259">
            <v>484</v>
          </cell>
          <cell r="L259">
            <v>100000</v>
          </cell>
          <cell r="O259" t="str">
            <v/>
          </cell>
          <cell r="R259" t="str">
            <v/>
          </cell>
        </row>
        <row r="260">
          <cell r="G260">
            <v>511</v>
          </cell>
          <cell r="L260">
            <v>2400000</v>
          </cell>
          <cell r="O260" t="str">
            <v/>
          </cell>
          <cell r="R260" t="str">
            <v/>
          </cell>
        </row>
        <row r="261">
          <cell r="G261">
            <v>511</v>
          </cell>
          <cell r="L261" t="str">
            <v/>
          </cell>
          <cell r="O261" t="str">
            <v/>
          </cell>
          <cell r="R261" t="str">
            <v/>
          </cell>
        </row>
        <row r="262">
          <cell r="G262">
            <v>512</v>
          </cell>
          <cell r="L262">
            <v>50000</v>
          </cell>
          <cell r="O262" t="str">
            <v/>
          </cell>
          <cell r="R262" t="str">
            <v/>
          </cell>
        </row>
        <row r="263">
          <cell r="G263">
            <v>513</v>
          </cell>
          <cell r="L263" t="str">
            <v/>
          </cell>
          <cell r="O263" t="str">
            <v/>
          </cell>
          <cell r="R263" t="str">
            <v/>
          </cell>
        </row>
        <row r="264">
          <cell r="G264" t="str">
            <v/>
          </cell>
          <cell r="L264" t="str">
            <v/>
          </cell>
          <cell r="O264" t="str">
            <v/>
          </cell>
          <cell r="R264" t="str">
            <v/>
          </cell>
        </row>
        <row r="265">
          <cell r="G265" t="str">
            <v>01</v>
          </cell>
          <cell r="L265">
            <v>9800000</v>
          </cell>
          <cell r="O265" t="str">
            <v/>
          </cell>
          <cell r="R265">
            <v>100000</v>
          </cell>
        </row>
        <row r="266">
          <cell r="G266" t="str">
            <v>04</v>
          </cell>
          <cell r="L266" t="str">
            <v/>
          </cell>
          <cell r="O266" t="str">
            <v/>
          </cell>
          <cell r="R266" t="str">
            <v/>
          </cell>
        </row>
        <row r="267">
          <cell r="G267" t="str">
            <v/>
          </cell>
          <cell r="L267">
            <v>9800000</v>
          </cell>
          <cell r="O267" t="str">
            <v/>
          </cell>
          <cell r="R267">
            <v>100000</v>
          </cell>
        </row>
        <row r="268">
          <cell r="G268" t="str">
            <v/>
          </cell>
          <cell r="L268" t="str">
            <v/>
          </cell>
          <cell r="O268" t="str">
            <v/>
          </cell>
          <cell r="R268" t="str">
            <v/>
          </cell>
        </row>
        <row r="269">
          <cell r="G269" t="str">
            <v>01</v>
          </cell>
          <cell r="L269">
            <v>9800000</v>
          </cell>
          <cell r="O269" t="str">
            <v/>
          </cell>
          <cell r="R269" t="str">
            <v/>
          </cell>
        </row>
        <row r="270">
          <cell r="G270" t="str">
            <v>04</v>
          </cell>
          <cell r="L270" t="str">
            <v/>
          </cell>
          <cell r="O270" t="str">
            <v/>
          </cell>
          <cell r="R270" t="str">
            <v/>
          </cell>
        </row>
        <row r="271">
          <cell r="G271" t="str">
            <v/>
          </cell>
          <cell r="L271">
            <v>9800000</v>
          </cell>
          <cell r="O271" t="str">
            <v/>
          </cell>
          <cell r="R271">
            <v>100000</v>
          </cell>
        </row>
        <row r="272">
          <cell r="G272" t="str">
            <v/>
          </cell>
          <cell r="L272">
            <v>18561128</v>
          </cell>
          <cell r="O272">
            <v>727245</v>
          </cell>
          <cell r="R272">
            <v>1189000</v>
          </cell>
        </row>
        <row r="273">
          <cell r="G273" t="str">
            <v/>
          </cell>
          <cell r="L273">
            <v>18561128</v>
          </cell>
          <cell r="O273">
            <v>727245</v>
          </cell>
          <cell r="R273">
            <v>1189000</v>
          </cell>
        </row>
        <row r="274">
          <cell r="G274" t="str">
            <v/>
          </cell>
          <cell r="L274">
            <v>7960360</v>
          </cell>
          <cell r="O274">
            <v>373845</v>
          </cell>
          <cell r="R274">
            <v>939000</v>
          </cell>
        </row>
        <row r="275">
          <cell r="G275">
            <v>411</v>
          </cell>
          <cell r="L275">
            <v>4362860</v>
          </cell>
          <cell r="O275">
            <v>55000</v>
          </cell>
          <cell r="R275" t="str">
            <v/>
          </cell>
        </row>
        <row r="276">
          <cell r="G276" t="str">
            <v/>
          </cell>
          <cell r="L276">
            <v>4362860</v>
          </cell>
          <cell r="O276">
            <v>55000</v>
          </cell>
          <cell r="R276" t="str">
            <v/>
          </cell>
        </row>
        <row r="277">
          <cell r="G277">
            <v>412</v>
          </cell>
          <cell r="L277">
            <v>781500</v>
          </cell>
          <cell r="O277">
            <v>9845</v>
          </cell>
          <cell r="R277" t="str">
            <v/>
          </cell>
        </row>
        <row r="278">
          <cell r="G278">
            <v>413</v>
          </cell>
          <cell r="L278">
            <v>120000</v>
          </cell>
          <cell r="O278">
            <v>10000</v>
          </cell>
          <cell r="R278" t="str">
            <v/>
          </cell>
        </row>
        <row r="279">
          <cell r="G279" t="str">
            <v/>
          </cell>
          <cell r="L279">
            <v>120000</v>
          </cell>
          <cell r="O279">
            <v>10000</v>
          </cell>
          <cell r="R279" t="str">
            <v/>
          </cell>
        </row>
        <row r="280">
          <cell r="G280">
            <v>414</v>
          </cell>
          <cell r="L280">
            <v>50000</v>
          </cell>
          <cell r="O280">
            <v>10000</v>
          </cell>
          <cell r="R280">
            <v>939000</v>
          </cell>
        </row>
        <row r="281">
          <cell r="G281">
            <v>415</v>
          </cell>
          <cell r="L281">
            <v>42000</v>
          </cell>
          <cell r="O281">
            <v>12000</v>
          </cell>
          <cell r="R281" t="str">
            <v/>
          </cell>
        </row>
        <row r="282">
          <cell r="G282" t="str">
            <v/>
          </cell>
          <cell r="L282">
            <v>42000</v>
          </cell>
          <cell r="O282">
            <v>12000</v>
          </cell>
          <cell r="R282" t="str">
            <v/>
          </cell>
        </row>
        <row r="283">
          <cell r="G283">
            <v>416</v>
          </cell>
          <cell r="L283">
            <v>180000</v>
          </cell>
          <cell r="O283">
            <v>3000</v>
          </cell>
          <cell r="R283" t="str">
            <v/>
          </cell>
        </row>
        <row r="284">
          <cell r="G284" t="str">
            <v/>
          </cell>
          <cell r="L284">
            <v>180000</v>
          </cell>
          <cell r="O284">
            <v>3000</v>
          </cell>
          <cell r="R284" t="str">
            <v/>
          </cell>
        </row>
        <row r="285">
          <cell r="G285">
            <v>421</v>
          </cell>
          <cell r="L285">
            <v>675000</v>
          </cell>
          <cell r="O285">
            <v>13500</v>
          </cell>
          <cell r="R285" t="str">
            <v/>
          </cell>
        </row>
        <row r="286">
          <cell r="G286" t="str">
            <v/>
          </cell>
          <cell r="L286">
            <v>80000</v>
          </cell>
          <cell r="O286">
            <v>5000</v>
          </cell>
          <cell r="R286" t="str">
            <v/>
          </cell>
        </row>
        <row r="287">
          <cell r="G287" t="str">
            <v/>
          </cell>
          <cell r="L287">
            <v>350000</v>
          </cell>
          <cell r="O287">
            <v>3000</v>
          </cell>
          <cell r="R287" t="str">
            <v/>
          </cell>
        </row>
        <row r="288">
          <cell r="G288" t="str">
            <v/>
          </cell>
          <cell r="L288">
            <v>25000</v>
          </cell>
          <cell r="O288">
            <v>2000</v>
          </cell>
          <cell r="R288" t="str">
            <v/>
          </cell>
        </row>
        <row r="289">
          <cell r="G289" t="str">
            <v/>
          </cell>
          <cell r="L289">
            <v>100000</v>
          </cell>
          <cell r="O289">
            <v>1500</v>
          </cell>
          <cell r="R289" t="str">
            <v/>
          </cell>
        </row>
        <row r="290">
          <cell r="G290" t="str">
            <v/>
          </cell>
          <cell r="L290">
            <v>120000</v>
          </cell>
          <cell r="O290">
            <v>2000</v>
          </cell>
          <cell r="R290" t="str">
            <v/>
          </cell>
        </row>
        <row r="291">
          <cell r="G291">
            <v>422</v>
          </cell>
          <cell r="L291">
            <v>25000</v>
          </cell>
          <cell r="O291">
            <v>25000</v>
          </cell>
          <cell r="R291" t="str">
            <v/>
          </cell>
        </row>
        <row r="292">
          <cell r="G292" t="str">
            <v/>
          </cell>
          <cell r="L292">
            <v>25000</v>
          </cell>
          <cell r="O292">
            <v>25000</v>
          </cell>
          <cell r="R292" t="str">
            <v/>
          </cell>
        </row>
        <row r="293">
          <cell r="G293">
            <v>423</v>
          </cell>
          <cell r="L293">
            <v>701000</v>
          </cell>
          <cell r="O293">
            <v>83000</v>
          </cell>
          <cell r="R293" t="str">
            <v/>
          </cell>
        </row>
        <row r="294">
          <cell r="G294" t="str">
            <v/>
          </cell>
          <cell r="L294">
            <v>11000</v>
          </cell>
          <cell r="O294">
            <v>5000</v>
          </cell>
          <cell r="R294" t="str">
            <v/>
          </cell>
        </row>
        <row r="295">
          <cell r="G295" t="str">
            <v/>
          </cell>
          <cell r="L295">
            <v>20000</v>
          </cell>
          <cell r="O295">
            <v>20000</v>
          </cell>
          <cell r="R295" t="str">
            <v/>
          </cell>
        </row>
        <row r="296">
          <cell r="G296" t="str">
            <v/>
          </cell>
          <cell r="L296">
            <v>20000</v>
          </cell>
          <cell r="O296">
            <v>30000</v>
          </cell>
          <cell r="R296" t="str">
            <v/>
          </cell>
        </row>
        <row r="297">
          <cell r="G297" t="str">
            <v/>
          </cell>
          <cell r="L297">
            <v>600000</v>
          </cell>
          <cell r="O297">
            <v>7000</v>
          </cell>
          <cell r="R297" t="str">
            <v/>
          </cell>
        </row>
        <row r="298">
          <cell r="G298" t="str">
            <v/>
          </cell>
          <cell r="L298">
            <v>20000</v>
          </cell>
          <cell r="O298">
            <v>15000</v>
          </cell>
          <cell r="R298" t="str">
            <v/>
          </cell>
        </row>
        <row r="299">
          <cell r="G299" t="str">
            <v/>
          </cell>
          <cell r="L299">
            <v>30000</v>
          </cell>
          <cell r="O299">
            <v>6000</v>
          </cell>
          <cell r="R299" t="str">
            <v/>
          </cell>
        </row>
        <row r="300">
          <cell r="G300" t="str">
            <v/>
          </cell>
          <cell r="L300" t="str">
            <v/>
          </cell>
          <cell r="O300" t="str">
            <v/>
          </cell>
          <cell r="R300" t="str">
            <v/>
          </cell>
        </row>
        <row r="301">
          <cell r="G301">
            <v>424</v>
          </cell>
          <cell r="L301">
            <v>200000</v>
          </cell>
          <cell r="O301">
            <v>30000</v>
          </cell>
          <cell r="R301" t="str">
            <v/>
          </cell>
        </row>
        <row r="302">
          <cell r="G302" t="str">
            <v/>
          </cell>
          <cell r="L302">
            <v>200000</v>
          </cell>
          <cell r="O302">
            <v>30000</v>
          </cell>
          <cell r="R302" t="str">
            <v/>
          </cell>
        </row>
        <row r="303">
          <cell r="G303" t="str">
            <v/>
          </cell>
          <cell r="L303" t="str">
            <v/>
          </cell>
          <cell r="O303" t="str">
            <v/>
          </cell>
          <cell r="R303" t="str">
            <v/>
          </cell>
        </row>
        <row r="304">
          <cell r="G304">
            <v>425</v>
          </cell>
          <cell r="L304">
            <v>190000</v>
          </cell>
          <cell r="O304">
            <v>10000</v>
          </cell>
          <cell r="R304" t="str">
            <v/>
          </cell>
        </row>
        <row r="305">
          <cell r="G305" t="str">
            <v/>
          </cell>
          <cell r="L305">
            <v>150000</v>
          </cell>
          <cell r="O305">
            <v>5000</v>
          </cell>
          <cell r="R305" t="str">
            <v/>
          </cell>
        </row>
        <row r="306">
          <cell r="G306" t="str">
            <v/>
          </cell>
          <cell r="L306">
            <v>40000</v>
          </cell>
          <cell r="O306">
            <v>5000</v>
          </cell>
          <cell r="R306" t="str">
            <v/>
          </cell>
        </row>
        <row r="307">
          <cell r="G307">
            <v>426</v>
          </cell>
          <cell r="L307">
            <v>182000</v>
          </cell>
          <cell r="O307">
            <v>50500</v>
          </cell>
          <cell r="R307" t="str">
            <v/>
          </cell>
        </row>
        <row r="308">
          <cell r="G308" t="str">
            <v/>
          </cell>
          <cell r="L308">
            <v>45000</v>
          </cell>
          <cell r="O308">
            <v>10000</v>
          </cell>
          <cell r="R308" t="str">
            <v/>
          </cell>
        </row>
        <row r="309">
          <cell r="G309" t="str">
            <v/>
          </cell>
          <cell r="L309">
            <v>80000</v>
          </cell>
          <cell r="O309">
            <v>2500</v>
          </cell>
          <cell r="R309" t="str">
            <v/>
          </cell>
        </row>
        <row r="310">
          <cell r="G310" t="str">
            <v/>
          </cell>
          <cell r="L310">
            <v>10000</v>
          </cell>
          <cell r="O310">
            <v>8000</v>
          </cell>
          <cell r="R310" t="str">
            <v/>
          </cell>
        </row>
        <row r="311">
          <cell r="G311" t="str">
            <v/>
          </cell>
          <cell r="L311">
            <v>25000</v>
          </cell>
          <cell r="O311">
            <v>15000</v>
          </cell>
          <cell r="R311" t="str">
            <v/>
          </cell>
        </row>
        <row r="312">
          <cell r="G312" t="str">
            <v/>
          </cell>
          <cell r="L312">
            <v>22000</v>
          </cell>
          <cell r="O312">
            <v>15000</v>
          </cell>
          <cell r="R312" t="str">
            <v/>
          </cell>
        </row>
        <row r="313">
          <cell r="G313">
            <v>482</v>
          </cell>
          <cell r="L313">
            <v>10000</v>
          </cell>
          <cell r="O313">
            <v>12000</v>
          </cell>
          <cell r="R313" t="str">
            <v/>
          </cell>
        </row>
        <row r="314">
          <cell r="G314">
            <v>511</v>
          </cell>
          <cell r="L314">
            <v>91000</v>
          </cell>
          <cell r="O314" t="str">
            <v/>
          </cell>
          <cell r="R314" t="str">
            <v/>
          </cell>
        </row>
        <row r="315">
          <cell r="G315">
            <v>511</v>
          </cell>
          <cell r="L315" t="str">
            <v/>
          </cell>
          <cell r="O315" t="str">
            <v/>
          </cell>
          <cell r="R315" t="str">
            <v/>
          </cell>
        </row>
        <row r="316">
          <cell r="G316">
            <v>512</v>
          </cell>
          <cell r="L316">
            <v>50000</v>
          </cell>
          <cell r="O316">
            <v>10000</v>
          </cell>
          <cell r="R316" t="str">
            <v/>
          </cell>
        </row>
        <row r="317">
          <cell r="G317">
            <v>515</v>
          </cell>
          <cell r="L317">
            <v>300000</v>
          </cell>
          <cell r="O317">
            <v>40000</v>
          </cell>
          <cell r="R317" t="str">
            <v/>
          </cell>
        </row>
        <row r="318">
          <cell r="G318" t="str">
            <v/>
          </cell>
          <cell r="L318" t="str">
            <v/>
          </cell>
          <cell r="O318" t="str">
            <v/>
          </cell>
          <cell r="R318" t="str">
            <v/>
          </cell>
        </row>
        <row r="319">
          <cell r="G319" t="str">
            <v>01</v>
          </cell>
          <cell r="L319">
            <v>7960360</v>
          </cell>
          <cell r="O319" t="str">
            <v/>
          </cell>
          <cell r="R319" t="str">
            <v/>
          </cell>
        </row>
        <row r="320">
          <cell r="G320" t="str">
            <v>01</v>
          </cell>
          <cell r="L320" t="str">
            <v/>
          </cell>
          <cell r="O320" t="str">
            <v/>
          </cell>
          <cell r="R320" t="str">
            <v/>
          </cell>
        </row>
        <row r="321">
          <cell r="G321" t="str">
            <v>04</v>
          </cell>
          <cell r="L321" t="str">
            <v/>
          </cell>
          <cell r="O321">
            <v>373845</v>
          </cell>
          <cell r="R321">
            <v>939000</v>
          </cell>
        </row>
        <row r="322">
          <cell r="G322" t="str">
            <v/>
          </cell>
          <cell r="L322">
            <v>7960360</v>
          </cell>
          <cell r="O322">
            <v>373845</v>
          </cell>
          <cell r="R322">
            <v>939000</v>
          </cell>
        </row>
        <row r="323">
          <cell r="G323" t="str">
            <v/>
          </cell>
          <cell r="L323">
            <v>10600768</v>
          </cell>
          <cell r="O323">
            <v>353400</v>
          </cell>
          <cell r="R323">
            <v>250000</v>
          </cell>
        </row>
        <row r="324">
          <cell r="G324" t="str">
            <v/>
          </cell>
          <cell r="L324">
            <v>10600768</v>
          </cell>
          <cell r="O324">
            <v>353400</v>
          </cell>
          <cell r="R324">
            <v>250000</v>
          </cell>
        </row>
        <row r="325">
          <cell r="G325">
            <v>411</v>
          </cell>
          <cell r="L325">
            <v>3167748</v>
          </cell>
          <cell r="O325">
            <v>30000</v>
          </cell>
          <cell r="R325" t="str">
            <v/>
          </cell>
        </row>
        <row r="326">
          <cell r="G326">
            <v>412</v>
          </cell>
          <cell r="L326">
            <v>567020</v>
          </cell>
          <cell r="O326">
            <v>5400</v>
          </cell>
          <cell r="R326" t="str">
            <v/>
          </cell>
        </row>
        <row r="327">
          <cell r="G327">
            <v>413</v>
          </cell>
          <cell r="L327">
            <v>8000</v>
          </cell>
          <cell r="O327">
            <v>10000</v>
          </cell>
          <cell r="R327" t="str">
            <v/>
          </cell>
        </row>
        <row r="328">
          <cell r="G328">
            <v>414</v>
          </cell>
          <cell r="L328">
            <v>221000</v>
          </cell>
          <cell r="O328">
            <v>5000</v>
          </cell>
          <cell r="R328" t="str">
            <v/>
          </cell>
        </row>
        <row r="329">
          <cell r="G329">
            <v>415</v>
          </cell>
          <cell r="L329">
            <v>160000</v>
          </cell>
          <cell r="O329">
            <v>10000</v>
          </cell>
          <cell r="R329" t="str">
            <v/>
          </cell>
        </row>
        <row r="330">
          <cell r="G330" t="str">
            <v/>
          </cell>
          <cell r="L330">
            <v>160000</v>
          </cell>
          <cell r="O330">
            <v>10000</v>
          </cell>
          <cell r="R330" t="str">
            <v/>
          </cell>
        </row>
        <row r="331">
          <cell r="G331">
            <v>416</v>
          </cell>
          <cell r="L331">
            <v>30000</v>
          </cell>
          <cell r="O331">
            <v>5000</v>
          </cell>
          <cell r="R331" t="str">
            <v/>
          </cell>
        </row>
        <row r="332">
          <cell r="G332">
            <v>421</v>
          </cell>
          <cell r="L332">
            <v>460000</v>
          </cell>
          <cell r="O332">
            <v>17000</v>
          </cell>
          <cell r="R332" t="str">
            <v/>
          </cell>
        </row>
        <row r="333">
          <cell r="G333" t="str">
            <v/>
          </cell>
          <cell r="L333">
            <v>80000</v>
          </cell>
          <cell r="O333">
            <v>10000</v>
          </cell>
          <cell r="R333" t="str">
            <v/>
          </cell>
        </row>
        <row r="334">
          <cell r="G334" t="str">
            <v/>
          </cell>
          <cell r="L334">
            <v>240000</v>
          </cell>
          <cell r="O334">
            <v>2000</v>
          </cell>
          <cell r="R334" t="str">
            <v/>
          </cell>
        </row>
        <row r="335">
          <cell r="G335" t="str">
            <v/>
          </cell>
          <cell r="L335">
            <v>30000</v>
          </cell>
          <cell r="O335">
            <v>1000</v>
          </cell>
          <cell r="R335" t="str">
            <v/>
          </cell>
        </row>
        <row r="336">
          <cell r="G336" t="str">
            <v/>
          </cell>
          <cell r="L336">
            <v>80000</v>
          </cell>
          <cell r="O336">
            <v>3000</v>
          </cell>
          <cell r="R336" t="str">
            <v/>
          </cell>
        </row>
        <row r="337">
          <cell r="G337" t="str">
            <v/>
          </cell>
          <cell r="L337">
            <v>30000</v>
          </cell>
          <cell r="O337">
            <v>1000</v>
          </cell>
          <cell r="R337" t="str">
            <v/>
          </cell>
        </row>
        <row r="338">
          <cell r="G338">
            <v>422</v>
          </cell>
          <cell r="L338">
            <v>70000</v>
          </cell>
          <cell r="O338">
            <v>23000</v>
          </cell>
          <cell r="R338" t="str">
            <v/>
          </cell>
        </row>
        <row r="339">
          <cell r="G339" t="str">
            <v/>
          </cell>
          <cell r="L339">
            <v>70000</v>
          </cell>
          <cell r="O339">
            <v>23000</v>
          </cell>
          <cell r="R339" t="str">
            <v/>
          </cell>
        </row>
        <row r="340">
          <cell r="G340">
            <v>423</v>
          </cell>
          <cell r="L340">
            <v>1012000</v>
          </cell>
          <cell r="O340">
            <v>81000</v>
          </cell>
          <cell r="R340" t="str">
            <v/>
          </cell>
        </row>
        <row r="341">
          <cell r="G341" t="str">
            <v/>
          </cell>
          <cell r="L341">
            <v>12000</v>
          </cell>
          <cell r="O341">
            <v>10000</v>
          </cell>
          <cell r="R341" t="str">
            <v/>
          </cell>
        </row>
        <row r="342">
          <cell r="G342" t="str">
            <v/>
          </cell>
          <cell r="L342">
            <v>5000</v>
          </cell>
          <cell r="O342">
            <v>5000</v>
          </cell>
          <cell r="R342" t="str">
            <v/>
          </cell>
        </row>
        <row r="343">
          <cell r="G343" t="str">
            <v/>
          </cell>
          <cell r="L343">
            <v>330000</v>
          </cell>
          <cell r="O343">
            <v>3000</v>
          </cell>
          <cell r="R343" t="str">
            <v/>
          </cell>
        </row>
        <row r="344">
          <cell r="G344" t="str">
            <v/>
          </cell>
          <cell r="L344">
            <v>600000</v>
          </cell>
          <cell r="O344">
            <v>50000</v>
          </cell>
          <cell r="R344" t="str">
            <v/>
          </cell>
        </row>
        <row r="345">
          <cell r="G345" t="str">
            <v/>
          </cell>
          <cell r="L345">
            <v>20000</v>
          </cell>
          <cell r="O345">
            <v>8000</v>
          </cell>
          <cell r="R345" t="str">
            <v/>
          </cell>
        </row>
        <row r="346">
          <cell r="G346" t="str">
            <v/>
          </cell>
          <cell r="L346">
            <v>45000</v>
          </cell>
          <cell r="O346">
            <v>5000</v>
          </cell>
          <cell r="R346" t="str">
            <v/>
          </cell>
        </row>
        <row r="347">
          <cell r="G347">
            <v>424</v>
          </cell>
          <cell r="L347">
            <v>4200000</v>
          </cell>
          <cell r="O347">
            <v>100000</v>
          </cell>
          <cell r="R347">
            <v>250000</v>
          </cell>
        </row>
        <row r="348">
          <cell r="G348" t="str">
            <v/>
          </cell>
          <cell r="L348">
            <v>2200000</v>
          </cell>
          <cell r="O348" t="str">
            <v/>
          </cell>
          <cell r="R348" t="str">
            <v/>
          </cell>
        </row>
        <row r="349">
          <cell r="G349" t="str">
            <v/>
          </cell>
          <cell r="L349">
            <v>250000</v>
          </cell>
          <cell r="O349" t="str">
            <v/>
          </cell>
          <cell r="R349">
            <v>250000</v>
          </cell>
        </row>
        <row r="350">
          <cell r="G350" t="str">
            <v/>
          </cell>
          <cell r="L350">
            <v>900000</v>
          </cell>
          <cell r="O350" t="str">
            <v/>
          </cell>
          <cell r="R350" t="str">
            <v/>
          </cell>
        </row>
        <row r="351">
          <cell r="G351" t="str">
            <v/>
          </cell>
          <cell r="L351">
            <v>700000</v>
          </cell>
          <cell r="O351" t="str">
            <v/>
          </cell>
          <cell r="R351" t="str">
            <v/>
          </cell>
        </row>
        <row r="352">
          <cell r="G352" t="str">
            <v/>
          </cell>
          <cell r="L352">
            <v>150000</v>
          </cell>
          <cell r="O352">
            <v>100000</v>
          </cell>
          <cell r="R352" t="str">
            <v/>
          </cell>
        </row>
        <row r="353">
          <cell r="G353">
            <v>425</v>
          </cell>
          <cell r="L353">
            <v>250000</v>
          </cell>
          <cell r="O353">
            <v>25000</v>
          </cell>
          <cell r="R353" t="str">
            <v/>
          </cell>
        </row>
        <row r="354">
          <cell r="G354" t="str">
            <v/>
          </cell>
          <cell r="L354">
            <v>50000</v>
          </cell>
          <cell r="O354">
            <v>10000</v>
          </cell>
          <cell r="R354" t="str">
            <v/>
          </cell>
        </row>
        <row r="355">
          <cell r="G355" t="str">
            <v/>
          </cell>
          <cell r="L355">
            <v>200000</v>
          </cell>
          <cell r="O355">
            <v>15000</v>
          </cell>
          <cell r="R355" t="str">
            <v/>
          </cell>
        </row>
        <row r="356">
          <cell r="G356">
            <v>426</v>
          </cell>
          <cell r="L356">
            <v>90000</v>
          </cell>
          <cell r="O356">
            <v>37000</v>
          </cell>
          <cell r="R356" t="str">
            <v/>
          </cell>
        </row>
        <row r="357">
          <cell r="G357" t="str">
            <v/>
          </cell>
          <cell r="L357">
            <v>20000</v>
          </cell>
          <cell r="O357">
            <v>6000</v>
          </cell>
          <cell r="R357" t="str">
            <v/>
          </cell>
        </row>
        <row r="358">
          <cell r="G358" t="str">
            <v/>
          </cell>
          <cell r="L358">
            <v>10000</v>
          </cell>
          <cell r="O358">
            <v>3000</v>
          </cell>
          <cell r="R358" t="str">
            <v/>
          </cell>
        </row>
        <row r="359">
          <cell r="G359" t="str">
            <v/>
          </cell>
          <cell r="L359">
            <v>10000</v>
          </cell>
          <cell r="O359">
            <v>2000</v>
          </cell>
          <cell r="R359" t="str">
            <v/>
          </cell>
        </row>
        <row r="360">
          <cell r="G360" t="str">
            <v/>
          </cell>
          <cell r="L360">
            <v>25000</v>
          </cell>
          <cell r="O360">
            <v>8000</v>
          </cell>
          <cell r="R360" t="str">
            <v/>
          </cell>
        </row>
        <row r="361">
          <cell r="G361" t="str">
            <v/>
          </cell>
          <cell r="L361">
            <v>25000</v>
          </cell>
          <cell r="O361">
            <v>18000</v>
          </cell>
          <cell r="R361" t="str">
            <v/>
          </cell>
        </row>
        <row r="362">
          <cell r="G362">
            <v>482</v>
          </cell>
          <cell r="L362">
            <v>15000</v>
          </cell>
          <cell r="O362">
            <v>5000</v>
          </cell>
          <cell r="R362" t="str">
            <v/>
          </cell>
        </row>
        <row r="363">
          <cell r="G363">
            <v>511</v>
          </cell>
          <cell r="L363">
            <v>100000</v>
          </cell>
          <cell r="O363" t="str">
            <v/>
          </cell>
          <cell r="R363" t="str">
            <v/>
          </cell>
        </row>
        <row r="364">
          <cell r="G364">
            <v>511</v>
          </cell>
          <cell r="L364" t="str">
            <v/>
          </cell>
          <cell r="O364" t="str">
            <v/>
          </cell>
          <cell r="R364" t="str">
            <v/>
          </cell>
        </row>
        <row r="365">
          <cell r="G365">
            <v>512</v>
          </cell>
          <cell r="L365">
            <v>250000</v>
          </cell>
          <cell r="O365" t="str">
            <v/>
          </cell>
          <cell r="R365" t="str">
            <v/>
          </cell>
        </row>
        <row r="366">
          <cell r="G366" t="str">
            <v/>
          </cell>
          <cell r="L366" t="str">
            <v/>
          </cell>
          <cell r="O366" t="str">
            <v/>
          </cell>
          <cell r="R366" t="str">
            <v/>
          </cell>
        </row>
        <row r="367">
          <cell r="G367" t="str">
            <v>01</v>
          </cell>
          <cell r="L367">
            <v>10600768</v>
          </cell>
          <cell r="O367" t="str">
            <v/>
          </cell>
          <cell r="R367" t="str">
            <v/>
          </cell>
        </row>
        <row r="368">
          <cell r="G368" t="str">
            <v>01</v>
          </cell>
          <cell r="L368" t="str">
            <v/>
          </cell>
          <cell r="O368" t="str">
            <v/>
          </cell>
          <cell r="R368" t="str">
            <v/>
          </cell>
        </row>
        <row r="369">
          <cell r="G369" t="str">
            <v>04</v>
          </cell>
          <cell r="L369" t="str">
            <v/>
          </cell>
          <cell r="O369">
            <v>353400</v>
          </cell>
          <cell r="R369" t="str">
            <v/>
          </cell>
        </row>
        <row r="370">
          <cell r="G370" t="str">
            <v>07</v>
          </cell>
          <cell r="L370" t="str">
            <v/>
          </cell>
          <cell r="O370" t="str">
            <v/>
          </cell>
          <cell r="R370">
            <v>250000</v>
          </cell>
        </row>
        <row r="371">
          <cell r="G371" t="str">
            <v/>
          </cell>
          <cell r="L371">
            <v>10600768</v>
          </cell>
          <cell r="O371">
            <v>353400</v>
          </cell>
          <cell r="R371">
            <v>250000</v>
          </cell>
        </row>
        <row r="372">
          <cell r="G372" t="str">
            <v/>
          </cell>
          <cell r="L372" t="str">
            <v/>
          </cell>
          <cell r="O372" t="str">
            <v/>
          </cell>
          <cell r="R372" t="str">
            <v/>
          </cell>
        </row>
        <row r="373">
          <cell r="G373" t="str">
            <v>01</v>
          </cell>
          <cell r="L373">
            <v>18561128</v>
          </cell>
          <cell r="O373" t="str">
            <v/>
          </cell>
          <cell r="R373" t="str">
            <v/>
          </cell>
        </row>
        <row r="374">
          <cell r="G374" t="str">
            <v>01</v>
          </cell>
          <cell r="L374" t="str">
            <v/>
          </cell>
          <cell r="O374" t="str">
            <v/>
          </cell>
          <cell r="R374">
            <v>250000</v>
          </cell>
        </row>
        <row r="375">
          <cell r="G375" t="str">
            <v>04</v>
          </cell>
          <cell r="L375" t="str">
            <v/>
          </cell>
          <cell r="O375">
            <v>727245</v>
          </cell>
          <cell r="R375">
            <v>939000</v>
          </cell>
        </row>
        <row r="376">
          <cell r="G376" t="str">
            <v>07</v>
          </cell>
          <cell r="L376" t="str">
            <v/>
          </cell>
          <cell r="O376" t="str">
            <v/>
          </cell>
          <cell r="R376" t="str">
            <v/>
          </cell>
        </row>
        <row r="377">
          <cell r="G377" t="str">
            <v/>
          </cell>
          <cell r="L377">
            <v>18561128</v>
          </cell>
          <cell r="O377">
            <v>727245</v>
          </cell>
          <cell r="R377">
            <v>1189000</v>
          </cell>
        </row>
        <row r="378">
          <cell r="G378" t="str">
            <v/>
          </cell>
          <cell r="L378">
            <v>25009163</v>
          </cell>
          <cell r="O378">
            <v>915000</v>
          </cell>
          <cell r="R378" t="str">
            <v/>
          </cell>
        </row>
        <row r="379">
          <cell r="G379" t="str">
            <v/>
          </cell>
          <cell r="L379">
            <v>25009163</v>
          </cell>
          <cell r="O379">
            <v>915000</v>
          </cell>
          <cell r="R379" t="str">
            <v/>
          </cell>
        </row>
        <row r="380">
          <cell r="G380" t="str">
            <v/>
          </cell>
          <cell r="L380">
            <v>16488000</v>
          </cell>
          <cell r="O380">
            <v>915000</v>
          </cell>
          <cell r="R380" t="str">
            <v/>
          </cell>
        </row>
        <row r="381">
          <cell r="G381">
            <v>411</v>
          </cell>
          <cell r="L381">
            <v>490000</v>
          </cell>
          <cell r="O381" t="str">
            <v/>
          </cell>
          <cell r="R381" t="str">
            <v/>
          </cell>
        </row>
        <row r="382">
          <cell r="G382">
            <v>412</v>
          </cell>
          <cell r="L382">
            <v>88000</v>
          </cell>
          <cell r="O382" t="str">
            <v/>
          </cell>
          <cell r="R382" t="str">
            <v/>
          </cell>
        </row>
        <row r="383">
          <cell r="G383">
            <v>421</v>
          </cell>
          <cell r="L383">
            <v>450000</v>
          </cell>
          <cell r="O383">
            <v>15000</v>
          </cell>
          <cell r="R383" t="str">
            <v/>
          </cell>
        </row>
        <row r="384">
          <cell r="G384" t="str">
            <v/>
          </cell>
          <cell r="L384">
            <v>120000</v>
          </cell>
          <cell r="O384">
            <v>10000</v>
          </cell>
          <cell r="R384" t="str">
            <v/>
          </cell>
        </row>
        <row r="385">
          <cell r="G385" t="str">
            <v/>
          </cell>
          <cell r="L385">
            <v>40000</v>
          </cell>
          <cell r="O385" t="str">
            <v/>
          </cell>
          <cell r="R385" t="str">
            <v/>
          </cell>
        </row>
        <row r="386">
          <cell r="G386" t="str">
            <v/>
          </cell>
          <cell r="L386">
            <v>20000</v>
          </cell>
          <cell r="O386" t="str">
            <v/>
          </cell>
          <cell r="R386" t="str">
            <v/>
          </cell>
        </row>
        <row r="387">
          <cell r="G387" t="str">
            <v/>
          </cell>
          <cell r="L387">
            <v>130000</v>
          </cell>
          <cell r="O387" t="str">
            <v/>
          </cell>
          <cell r="R387" t="str">
            <v/>
          </cell>
        </row>
        <row r="388">
          <cell r="G388" t="str">
            <v/>
          </cell>
          <cell r="L388">
            <v>140000</v>
          </cell>
          <cell r="O388">
            <v>5000</v>
          </cell>
          <cell r="R388" t="str">
            <v/>
          </cell>
        </row>
        <row r="389">
          <cell r="G389">
            <v>422</v>
          </cell>
          <cell r="L389">
            <v>500000</v>
          </cell>
          <cell r="O389">
            <v>200000</v>
          </cell>
          <cell r="R389" t="str">
            <v/>
          </cell>
        </row>
        <row r="390">
          <cell r="G390">
            <v>423</v>
          </cell>
          <cell r="L390">
            <v>838000</v>
          </cell>
          <cell r="O390">
            <v>140000</v>
          </cell>
          <cell r="R390" t="str">
            <v/>
          </cell>
        </row>
        <row r="391">
          <cell r="G391" t="str">
            <v/>
          </cell>
          <cell r="L391">
            <v>120000</v>
          </cell>
          <cell r="O391">
            <v>80000</v>
          </cell>
          <cell r="R391" t="str">
            <v/>
          </cell>
        </row>
        <row r="392">
          <cell r="G392" t="str">
            <v/>
          </cell>
          <cell r="L392">
            <v>101500</v>
          </cell>
          <cell r="O392" t="str">
            <v/>
          </cell>
          <cell r="R392" t="str">
            <v/>
          </cell>
        </row>
        <row r="393">
          <cell r="G393" t="str">
            <v/>
          </cell>
          <cell r="L393">
            <v>616500</v>
          </cell>
          <cell r="O393">
            <v>60000</v>
          </cell>
          <cell r="R393" t="str">
            <v/>
          </cell>
        </row>
        <row r="394">
          <cell r="G394">
            <v>424</v>
          </cell>
          <cell r="L394">
            <v>4060000</v>
          </cell>
          <cell r="O394">
            <v>330000</v>
          </cell>
          <cell r="R394" t="str">
            <v/>
          </cell>
        </row>
        <row r="395">
          <cell r="G395" t="str">
            <v/>
          </cell>
          <cell r="L395">
            <v>4060000</v>
          </cell>
          <cell r="O395">
            <v>330000</v>
          </cell>
          <cell r="R395" t="str">
            <v/>
          </cell>
        </row>
        <row r="396">
          <cell r="G396">
            <v>425</v>
          </cell>
          <cell r="L396">
            <v>180000</v>
          </cell>
          <cell r="O396">
            <v>60000</v>
          </cell>
          <cell r="R396" t="str">
            <v/>
          </cell>
        </row>
        <row r="397">
          <cell r="G397">
            <v>426</v>
          </cell>
          <cell r="L397">
            <v>80000</v>
          </cell>
          <cell r="O397">
            <v>50000</v>
          </cell>
          <cell r="R397" t="str">
            <v/>
          </cell>
        </row>
        <row r="398">
          <cell r="G398" t="str">
            <v/>
          </cell>
          <cell r="L398">
            <v>20000</v>
          </cell>
          <cell r="O398">
            <v>10000</v>
          </cell>
          <cell r="R398" t="str">
            <v/>
          </cell>
        </row>
        <row r="399">
          <cell r="G399" t="str">
            <v/>
          </cell>
          <cell r="L399">
            <v>40000</v>
          </cell>
          <cell r="O399">
            <v>20000</v>
          </cell>
          <cell r="R399" t="str">
            <v/>
          </cell>
        </row>
        <row r="400">
          <cell r="G400" t="str">
            <v/>
          </cell>
          <cell r="L400">
            <v>20000</v>
          </cell>
          <cell r="O400">
            <v>20000</v>
          </cell>
          <cell r="R400" t="str">
            <v/>
          </cell>
        </row>
        <row r="401">
          <cell r="G401">
            <v>441</v>
          </cell>
          <cell r="L401" t="str">
            <v/>
          </cell>
          <cell r="O401" t="str">
            <v/>
          </cell>
          <cell r="R401" t="str">
            <v/>
          </cell>
        </row>
        <row r="402">
          <cell r="G402">
            <v>511</v>
          </cell>
          <cell r="L402">
            <v>9502000</v>
          </cell>
          <cell r="O402" t="str">
            <v/>
          </cell>
          <cell r="R402" t="str">
            <v/>
          </cell>
        </row>
        <row r="403">
          <cell r="G403">
            <v>511</v>
          </cell>
          <cell r="L403" t="str">
            <v/>
          </cell>
          <cell r="O403" t="str">
            <v/>
          </cell>
          <cell r="R403" t="str">
            <v/>
          </cell>
        </row>
        <row r="404">
          <cell r="G404">
            <v>512</v>
          </cell>
          <cell r="L404">
            <v>300000</v>
          </cell>
          <cell r="O404">
            <v>120000</v>
          </cell>
          <cell r="R404" t="str">
            <v/>
          </cell>
        </row>
        <row r="405">
          <cell r="G405">
            <v>611</v>
          </cell>
          <cell r="L405" t="str">
            <v/>
          </cell>
          <cell r="O405" t="str">
            <v/>
          </cell>
          <cell r="R405" t="str">
            <v/>
          </cell>
        </row>
        <row r="406">
          <cell r="G406" t="str">
            <v/>
          </cell>
          <cell r="L406" t="str">
            <v/>
          </cell>
          <cell r="O406" t="str">
            <v/>
          </cell>
          <cell r="R406" t="str">
            <v/>
          </cell>
        </row>
        <row r="407">
          <cell r="G407" t="str">
            <v>01</v>
          </cell>
          <cell r="L407">
            <v>16488000</v>
          </cell>
          <cell r="O407" t="str">
            <v/>
          </cell>
          <cell r="R407" t="str">
            <v/>
          </cell>
        </row>
        <row r="408">
          <cell r="G408" t="str">
            <v>01</v>
          </cell>
          <cell r="L408" t="str">
            <v/>
          </cell>
          <cell r="O408" t="str">
            <v/>
          </cell>
          <cell r="R408" t="str">
            <v/>
          </cell>
        </row>
        <row r="409">
          <cell r="G409" t="str">
            <v>04</v>
          </cell>
          <cell r="L409" t="str">
            <v/>
          </cell>
          <cell r="O409">
            <v>915000</v>
          </cell>
          <cell r="R409" t="str">
            <v/>
          </cell>
        </row>
        <row r="410">
          <cell r="G410">
            <v>451</v>
          </cell>
          <cell r="L410">
            <v>8521163</v>
          </cell>
          <cell r="O410" t="str">
            <v/>
          </cell>
          <cell r="R410" t="str">
            <v/>
          </cell>
        </row>
        <row r="411">
          <cell r="G411">
            <v>4511</v>
          </cell>
          <cell r="L411">
            <v>6075100</v>
          </cell>
          <cell r="O411" t="str">
            <v/>
          </cell>
          <cell r="R411" t="str">
            <v/>
          </cell>
        </row>
        <row r="412">
          <cell r="G412">
            <v>4512</v>
          </cell>
          <cell r="L412">
            <v>1488571</v>
          </cell>
          <cell r="O412" t="str">
            <v/>
          </cell>
          <cell r="R412" t="str">
            <v/>
          </cell>
        </row>
        <row r="413">
          <cell r="G413">
            <v>4511</v>
          </cell>
          <cell r="L413" t="str">
            <v/>
          </cell>
          <cell r="O413" t="str">
            <v/>
          </cell>
          <cell r="R413" t="str">
            <v/>
          </cell>
        </row>
        <row r="414">
          <cell r="G414">
            <v>4511</v>
          </cell>
          <cell r="L414">
            <v>457492</v>
          </cell>
          <cell r="O414" t="str">
            <v/>
          </cell>
          <cell r="R414" t="str">
            <v/>
          </cell>
        </row>
        <row r="415">
          <cell r="G415">
            <v>4511</v>
          </cell>
          <cell r="L415">
            <v>500000</v>
          </cell>
          <cell r="O415" t="str">
            <v/>
          </cell>
          <cell r="R415" t="str">
            <v/>
          </cell>
        </row>
        <row r="416">
          <cell r="G416" t="str">
            <v/>
          </cell>
          <cell r="L416" t="str">
            <v/>
          </cell>
          <cell r="O416" t="str">
            <v/>
          </cell>
          <cell r="R416" t="str">
            <v/>
          </cell>
        </row>
        <row r="417">
          <cell r="G417" t="str">
            <v>01</v>
          </cell>
          <cell r="L417">
            <v>8521163</v>
          </cell>
          <cell r="O417" t="str">
            <v/>
          </cell>
          <cell r="R417" t="str">
            <v/>
          </cell>
        </row>
        <row r="418">
          <cell r="G418" t="str">
            <v>01</v>
          </cell>
          <cell r="L418" t="str">
            <v/>
          </cell>
          <cell r="O418" t="str">
            <v/>
          </cell>
          <cell r="R418" t="str">
            <v/>
          </cell>
        </row>
        <row r="419">
          <cell r="G419" t="str">
            <v>04</v>
          </cell>
          <cell r="L419" t="str">
            <v/>
          </cell>
          <cell r="O419" t="str">
            <v/>
          </cell>
          <cell r="R419" t="str">
            <v/>
          </cell>
        </row>
        <row r="420">
          <cell r="G420" t="str">
            <v/>
          </cell>
          <cell r="L420">
            <v>8521163</v>
          </cell>
          <cell r="O420" t="str">
            <v/>
          </cell>
          <cell r="R420" t="str">
            <v/>
          </cell>
        </row>
        <row r="421">
          <cell r="G421" t="str">
            <v/>
          </cell>
          <cell r="L421" t="str">
            <v/>
          </cell>
          <cell r="O421" t="str">
            <v/>
          </cell>
          <cell r="R421" t="str">
            <v/>
          </cell>
        </row>
        <row r="422">
          <cell r="G422" t="str">
            <v>01</v>
          </cell>
          <cell r="L422">
            <v>25009163</v>
          </cell>
          <cell r="O422" t="str">
            <v/>
          </cell>
          <cell r="R422" t="str">
            <v/>
          </cell>
        </row>
        <row r="423">
          <cell r="G423" t="str">
            <v>01</v>
          </cell>
          <cell r="L423" t="str">
            <v/>
          </cell>
          <cell r="O423" t="str">
            <v/>
          </cell>
          <cell r="R423" t="str">
            <v/>
          </cell>
        </row>
        <row r="424">
          <cell r="G424" t="str">
            <v>04</v>
          </cell>
          <cell r="L424" t="str">
            <v/>
          </cell>
          <cell r="O424">
            <v>915000</v>
          </cell>
          <cell r="R424" t="str">
            <v/>
          </cell>
        </row>
        <row r="425">
          <cell r="G425" t="str">
            <v/>
          </cell>
          <cell r="L425">
            <v>25009163</v>
          </cell>
          <cell r="O425">
            <v>915000</v>
          </cell>
          <cell r="R425" t="str">
            <v/>
          </cell>
        </row>
        <row r="426">
          <cell r="G426" t="str">
            <v/>
          </cell>
          <cell r="L426">
            <v>36846932</v>
          </cell>
          <cell r="O426">
            <v>8956500</v>
          </cell>
          <cell r="R426">
            <v>11777998</v>
          </cell>
        </row>
        <row r="427">
          <cell r="G427" t="str">
            <v/>
          </cell>
          <cell r="L427">
            <v>36846932</v>
          </cell>
          <cell r="O427">
            <v>8956500</v>
          </cell>
          <cell r="R427">
            <v>11777998</v>
          </cell>
        </row>
        <row r="428">
          <cell r="G428">
            <v>411</v>
          </cell>
          <cell r="L428">
            <v>25663006</v>
          </cell>
          <cell r="O428">
            <v>500000</v>
          </cell>
          <cell r="R428">
            <v>2858524</v>
          </cell>
        </row>
        <row r="429">
          <cell r="G429">
            <v>412</v>
          </cell>
          <cell r="L429">
            <v>2605926</v>
          </cell>
          <cell r="O429">
            <v>96500</v>
          </cell>
          <cell r="R429">
            <v>2499474</v>
          </cell>
        </row>
        <row r="430">
          <cell r="G430">
            <v>413</v>
          </cell>
          <cell r="L430">
            <v>345000</v>
          </cell>
          <cell r="O430">
            <v>50000</v>
          </cell>
          <cell r="R430">
            <v>110000</v>
          </cell>
        </row>
        <row r="431">
          <cell r="G431" t="str">
            <v/>
          </cell>
          <cell r="L431">
            <v>345000</v>
          </cell>
          <cell r="O431">
            <v>50000</v>
          </cell>
          <cell r="R431">
            <v>110000</v>
          </cell>
        </row>
        <row r="432">
          <cell r="G432">
            <v>414</v>
          </cell>
          <cell r="L432">
            <v>260000</v>
          </cell>
          <cell r="O432">
            <v>60000</v>
          </cell>
          <cell r="R432">
            <v>1000000</v>
          </cell>
        </row>
        <row r="433">
          <cell r="G433">
            <v>415</v>
          </cell>
          <cell r="L433">
            <v>172000</v>
          </cell>
          <cell r="O433" t="str">
            <v/>
          </cell>
          <cell r="R433">
            <v>600000</v>
          </cell>
        </row>
        <row r="434">
          <cell r="G434">
            <v>416</v>
          </cell>
          <cell r="L434">
            <v>200000</v>
          </cell>
          <cell r="O434" t="str">
            <v/>
          </cell>
          <cell r="R434" t="str">
            <v/>
          </cell>
        </row>
        <row r="435">
          <cell r="G435">
            <v>421</v>
          </cell>
          <cell r="L435">
            <v>4789000</v>
          </cell>
          <cell r="O435">
            <v>650000</v>
          </cell>
          <cell r="R435">
            <v>1320000</v>
          </cell>
        </row>
        <row r="436">
          <cell r="G436" t="str">
            <v/>
          </cell>
          <cell r="L436">
            <v>35000</v>
          </cell>
          <cell r="O436">
            <v>130000</v>
          </cell>
          <cell r="R436">
            <v>300000</v>
          </cell>
        </row>
        <row r="437">
          <cell r="G437" t="str">
            <v/>
          </cell>
          <cell r="L437">
            <v>4424000</v>
          </cell>
          <cell r="O437">
            <v>220000</v>
          </cell>
          <cell r="R437">
            <v>800000</v>
          </cell>
        </row>
        <row r="438">
          <cell r="G438" t="str">
            <v/>
          </cell>
          <cell r="L438">
            <v>160000</v>
          </cell>
          <cell r="O438">
            <v>70000</v>
          </cell>
          <cell r="R438">
            <v>80000</v>
          </cell>
        </row>
        <row r="439">
          <cell r="G439" t="str">
            <v/>
          </cell>
          <cell r="L439">
            <v>100000</v>
          </cell>
          <cell r="O439">
            <v>120000</v>
          </cell>
          <cell r="R439">
            <v>40000</v>
          </cell>
        </row>
        <row r="440">
          <cell r="G440" t="str">
            <v/>
          </cell>
          <cell r="L440">
            <v>70000</v>
          </cell>
          <cell r="O440">
            <v>80000</v>
          </cell>
          <cell r="R440">
            <v>80000</v>
          </cell>
        </row>
        <row r="441">
          <cell r="G441" t="str">
            <v/>
          </cell>
          <cell r="L441" t="str">
            <v/>
          </cell>
          <cell r="O441">
            <v>30000</v>
          </cell>
          <cell r="R441">
            <v>20000</v>
          </cell>
        </row>
        <row r="442">
          <cell r="G442">
            <v>422</v>
          </cell>
          <cell r="L442">
            <v>20000</v>
          </cell>
          <cell r="O442">
            <v>100000</v>
          </cell>
          <cell r="R442">
            <v>80000</v>
          </cell>
        </row>
        <row r="443">
          <cell r="G443">
            <v>423</v>
          </cell>
          <cell r="L443">
            <v>861000</v>
          </cell>
          <cell r="O443">
            <v>1700000</v>
          </cell>
          <cell r="R443">
            <v>1060000</v>
          </cell>
        </row>
        <row r="444">
          <cell r="G444" t="str">
            <v/>
          </cell>
          <cell r="L444">
            <v>30000</v>
          </cell>
          <cell r="O444">
            <v>10000</v>
          </cell>
          <cell r="R444">
            <v>10000</v>
          </cell>
        </row>
        <row r="445">
          <cell r="G445" t="str">
            <v/>
          </cell>
          <cell r="L445">
            <v>61000</v>
          </cell>
          <cell r="O445">
            <v>70000</v>
          </cell>
          <cell r="R445">
            <v>30000</v>
          </cell>
        </row>
        <row r="446">
          <cell r="G446" t="str">
            <v/>
          </cell>
          <cell r="L446">
            <v>285000</v>
          </cell>
          <cell r="O446">
            <v>40000</v>
          </cell>
          <cell r="R446">
            <v>130000</v>
          </cell>
        </row>
        <row r="447">
          <cell r="G447" t="str">
            <v/>
          </cell>
          <cell r="L447">
            <v>20000</v>
          </cell>
          <cell r="O447">
            <v>30000</v>
          </cell>
          <cell r="R447" t="str">
            <v/>
          </cell>
        </row>
        <row r="448">
          <cell r="G448" t="str">
            <v/>
          </cell>
          <cell r="L448">
            <v>100000</v>
          </cell>
          <cell r="O448">
            <v>40000</v>
          </cell>
          <cell r="R448">
            <v>20000</v>
          </cell>
        </row>
        <row r="449">
          <cell r="G449" t="str">
            <v/>
          </cell>
          <cell r="L449">
            <v>55000</v>
          </cell>
          <cell r="O449">
            <v>110000</v>
          </cell>
          <cell r="R449">
            <v>70000</v>
          </cell>
        </row>
        <row r="450">
          <cell r="G450" t="str">
            <v/>
          </cell>
          <cell r="L450" t="str">
            <v/>
          </cell>
          <cell r="O450" t="str">
            <v/>
          </cell>
          <cell r="R450" t="str">
            <v/>
          </cell>
        </row>
        <row r="451">
          <cell r="G451" t="str">
            <v/>
          </cell>
          <cell r="L451">
            <v>310000</v>
          </cell>
          <cell r="O451">
            <v>1400000</v>
          </cell>
          <cell r="R451">
            <v>800000</v>
          </cell>
        </row>
        <row r="452">
          <cell r="G452">
            <v>424</v>
          </cell>
          <cell r="L452">
            <v>300000</v>
          </cell>
          <cell r="O452">
            <v>80000</v>
          </cell>
          <cell r="R452">
            <v>260000</v>
          </cell>
        </row>
        <row r="453">
          <cell r="G453">
            <v>425</v>
          </cell>
          <cell r="L453">
            <v>694000</v>
          </cell>
          <cell r="O453">
            <v>550000</v>
          </cell>
          <cell r="R453">
            <v>400000</v>
          </cell>
        </row>
        <row r="454">
          <cell r="G454" t="str">
            <v/>
          </cell>
          <cell r="L454">
            <v>500000</v>
          </cell>
          <cell r="O454">
            <v>200000</v>
          </cell>
          <cell r="R454">
            <v>150000</v>
          </cell>
        </row>
        <row r="455">
          <cell r="G455" t="str">
            <v/>
          </cell>
          <cell r="L455">
            <v>194000</v>
          </cell>
          <cell r="O455">
            <v>350000</v>
          </cell>
          <cell r="R455">
            <v>250000</v>
          </cell>
        </row>
        <row r="456">
          <cell r="G456">
            <v>426</v>
          </cell>
          <cell r="L456">
            <v>377000</v>
          </cell>
          <cell r="O456">
            <v>4400000</v>
          </cell>
          <cell r="R456">
            <v>1220000</v>
          </cell>
        </row>
        <row r="457">
          <cell r="G457" t="str">
            <v/>
          </cell>
          <cell r="L457">
            <v>40000</v>
          </cell>
          <cell r="O457">
            <v>140000</v>
          </cell>
          <cell r="R457">
            <v>170000</v>
          </cell>
        </row>
        <row r="458">
          <cell r="G458" t="str">
            <v/>
          </cell>
          <cell r="L458">
            <v>120000</v>
          </cell>
          <cell r="O458">
            <v>70000</v>
          </cell>
          <cell r="R458">
            <v>110000</v>
          </cell>
        </row>
        <row r="459">
          <cell r="G459" t="str">
            <v/>
          </cell>
          <cell r="L459">
            <v>30000</v>
          </cell>
          <cell r="O459">
            <v>250000</v>
          </cell>
          <cell r="R459">
            <v>60000</v>
          </cell>
        </row>
        <row r="460">
          <cell r="G460" t="str">
            <v/>
          </cell>
          <cell r="L460">
            <v>120000</v>
          </cell>
          <cell r="O460">
            <v>80000</v>
          </cell>
          <cell r="R460">
            <v>400000</v>
          </cell>
        </row>
        <row r="461">
          <cell r="G461" t="str">
            <v/>
          </cell>
          <cell r="L461">
            <v>57000</v>
          </cell>
          <cell r="O461">
            <v>3800000</v>
          </cell>
          <cell r="R461">
            <v>450000</v>
          </cell>
        </row>
        <row r="462">
          <cell r="G462" t="str">
            <v/>
          </cell>
          <cell r="L462">
            <v>10000</v>
          </cell>
          <cell r="O462">
            <v>60000</v>
          </cell>
          <cell r="R462">
            <v>30000</v>
          </cell>
        </row>
        <row r="463">
          <cell r="G463">
            <v>431</v>
          </cell>
          <cell r="L463" t="str">
            <v/>
          </cell>
          <cell r="O463">
            <v>220000</v>
          </cell>
          <cell r="R463" t="str">
            <v/>
          </cell>
        </row>
        <row r="464">
          <cell r="G464">
            <v>482</v>
          </cell>
          <cell r="L464">
            <v>30000</v>
          </cell>
          <cell r="O464">
            <v>60000</v>
          </cell>
          <cell r="R464">
            <v>30000</v>
          </cell>
        </row>
        <row r="465">
          <cell r="G465">
            <v>511</v>
          </cell>
          <cell r="L465">
            <v>200000</v>
          </cell>
          <cell r="O465">
            <v>100000</v>
          </cell>
          <cell r="R465" t="str">
            <v/>
          </cell>
        </row>
        <row r="466">
          <cell r="G466">
            <v>511</v>
          </cell>
          <cell r="L466" t="str">
            <v/>
          </cell>
          <cell r="O466" t="str">
            <v/>
          </cell>
          <cell r="R466" t="str">
            <v/>
          </cell>
        </row>
        <row r="467">
          <cell r="G467">
            <v>512</v>
          </cell>
          <cell r="L467">
            <v>300000</v>
          </cell>
          <cell r="O467">
            <v>350000</v>
          </cell>
          <cell r="R467">
            <v>300000</v>
          </cell>
        </row>
        <row r="468">
          <cell r="G468">
            <v>515</v>
          </cell>
          <cell r="L468">
            <v>30000</v>
          </cell>
          <cell r="O468">
            <v>40000</v>
          </cell>
          <cell r="R468">
            <v>40000</v>
          </cell>
        </row>
        <row r="469">
          <cell r="G469" t="str">
            <v/>
          </cell>
          <cell r="L469" t="str">
            <v/>
          </cell>
          <cell r="O469" t="str">
            <v/>
          </cell>
          <cell r="R469" t="str">
            <v/>
          </cell>
        </row>
        <row r="470">
          <cell r="G470" t="str">
            <v>01</v>
          </cell>
          <cell r="L470">
            <v>36846932</v>
          </cell>
          <cell r="O470" t="str">
            <v/>
          </cell>
          <cell r="R470" t="str">
            <v/>
          </cell>
        </row>
        <row r="471">
          <cell r="G471" t="str">
            <v>01</v>
          </cell>
          <cell r="L471" t="str">
            <v/>
          </cell>
          <cell r="O471" t="str">
            <v/>
          </cell>
          <cell r="R471" t="str">
            <v/>
          </cell>
        </row>
        <row r="472">
          <cell r="G472" t="str">
            <v>04</v>
          </cell>
          <cell r="L472" t="str">
            <v/>
          </cell>
          <cell r="O472">
            <v>8956500</v>
          </cell>
          <cell r="R472" t="str">
            <v/>
          </cell>
        </row>
        <row r="473">
          <cell r="G473" t="str">
            <v>07</v>
          </cell>
          <cell r="L473" t="str">
            <v/>
          </cell>
          <cell r="O473" t="str">
            <v/>
          </cell>
          <cell r="R473">
            <v>11777998</v>
          </cell>
        </row>
        <row r="474">
          <cell r="G474" t="str">
            <v/>
          </cell>
          <cell r="L474">
            <v>36846932</v>
          </cell>
          <cell r="O474">
            <v>8956500</v>
          </cell>
          <cell r="R474">
            <v>11777998</v>
          </cell>
        </row>
        <row r="475">
          <cell r="G475" t="str">
            <v/>
          </cell>
          <cell r="L475" t="str">
            <v/>
          </cell>
          <cell r="O475" t="str">
            <v/>
          </cell>
          <cell r="R475" t="str">
            <v/>
          </cell>
        </row>
        <row r="476">
          <cell r="G476" t="str">
            <v>01</v>
          </cell>
          <cell r="L476">
            <v>36846932</v>
          </cell>
          <cell r="O476" t="str">
            <v/>
          </cell>
          <cell r="R476" t="str">
            <v/>
          </cell>
        </row>
        <row r="477">
          <cell r="G477" t="str">
            <v>01</v>
          </cell>
          <cell r="L477" t="str">
            <v/>
          </cell>
          <cell r="O477" t="str">
            <v/>
          </cell>
          <cell r="R477" t="str">
            <v/>
          </cell>
        </row>
        <row r="478">
          <cell r="G478" t="str">
            <v>04</v>
          </cell>
          <cell r="L478" t="str">
            <v/>
          </cell>
          <cell r="O478">
            <v>8956500</v>
          </cell>
          <cell r="R478" t="str">
            <v/>
          </cell>
        </row>
        <row r="479">
          <cell r="G479" t="str">
            <v>07</v>
          </cell>
          <cell r="L479" t="str">
            <v/>
          </cell>
          <cell r="O479" t="str">
            <v/>
          </cell>
          <cell r="R479">
            <v>11777998</v>
          </cell>
        </row>
        <row r="480">
          <cell r="G480" t="str">
            <v/>
          </cell>
          <cell r="L480">
            <v>36846932</v>
          </cell>
          <cell r="O480">
            <v>8956500</v>
          </cell>
          <cell r="R480">
            <v>11777998</v>
          </cell>
        </row>
        <row r="481">
          <cell r="G481" t="str">
            <v/>
          </cell>
          <cell r="L481">
            <v>28545000</v>
          </cell>
          <cell r="O481" t="str">
            <v/>
          </cell>
          <cell r="R481" t="str">
            <v/>
          </cell>
        </row>
        <row r="482">
          <cell r="G482">
            <v>4631</v>
          </cell>
          <cell r="L482">
            <v>8650000</v>
          </cell>
          <cell r="O482" t="str">
            <v/>
          </cell>
          <cell r="R482" t="str">
            <v/>
          </cell>
        </row>
        <row r="483">
          <cell r="G483" t="str">
            <v/>
          </cell>
          <cell r="L483">
            <v>8650000</v>
          </cell>
          <cell r="O483" t="str">
            <v/>
          </cell>
          <cell r="R483" t="str">
            <v/>
          </cell>
        </row>
        <row r="484">
          <cell r="G484" t="str">
            <v/>
          </cell>
          <cell r="L484">
            <v>497000</v>
          </cell>
          <cell r="O484" t="str">
            <v/>
          </cell>
          <cell r="R484" t="str">
            <v/>
          </cell>
        </row>
        <row r="485">
          <cell r="G485" t="str">
            <v/>
          </cell>
          <cell r="L485">
            <v>23000</v>
          </cell>
          <cell r="O485" t="str">
            <v/>
          </cell>
          <cell r="R485" t="str">
            <v/>
          </cell>
        </row>
        <row r="486">
          <cell r="G486" t="str">
            <v/>
          </cell>
          <cell r="L486">
            <v>495000</v>
          </cell>
          <cell r="O486" t="str">
            <v/>
          </cell>
          <cell r="R486" t="str">
            <v/>
          </cell>
        </row>
        <row r="487">
          <cell r="G487" t="str">
            <v/>
          </cell>
          <cell r="L487">
            <v>360000</v>
          </cell>
          <cell r="O487" t="str">
            <v/>
          </cell>
          <cell r="R487" t="str">
            <v/>
          </cell>
        </row>
        <row r="488">
          <cell r="G488" t="str">
            <v/>
          </cell>
          <cell r="L488">
            <v>3809000</v>
          </cell>
          <cell r="O488" t="str">
            <v/>
          </cell>
          <cell r="R488" t="str">
            <v/>
          </cell>
        </row>
        <row r="489">
          <cell r="G489" t="str">
            <v/>
          </cell>
          <cell r="L489">
            <v>92000</v>
          </cell>
          <cell r="O489" t="str">
            <v/>
          </cell>
          <cell r="R489" t="str">
            <v/>
          </cell>
        </row>
        <row r="490">
          <cell r="G490" t="str">
            <v/>
          </cell>
          <cell r="L490">
            <v>386000</v>
          </cell>
          <cell r="O490" t="str">
            <v/>
          </cell>
          <cell r="R490" t="str">
            <v/>
          </cell>
        </row>
        <row r="491">
          <cell r="G491" t="str">
            <v/>
          </cell>
          <cell r="L491">
            <v>200000</v>
          </cell>
          <cell r="O491" t="str">
            <v/>
          </cell>
          <cell r="R491" t="str">
            <v/>
          </cell>
        </row>
        <row r="492">
          <cell r="G492" t="str">
            <v/>
          </cell>
          <cell r="L492">
            <v>585000</v>
          </cell>
          <cell r="O492" t="str">
            <v/>
          </cell>
          <cell r="R492" t="str">
            <v/>
          </cell>
        </row>
        <row r="493">
          <cell r="G493" t="str">
            <v/>
          </cell>
          <cell r="L493">
            <v>401000</v>
          </cell>
          <cell r="O493" t="str">
            <v/>
          </cell>
          <cell r="R493" t="str">
            <v/>
          </cell>
        </row>
        <row r="494">
          <cell r="G494" t="str">
            <v/>
          </cell>
          <cell r="L494">
            <v>375000</v>
          </cell>
          <cell r="O494" t="str">
            <v/>
          </cell>
          <cell r="R494" t="str">
            <v/>
          </cell>
        </row>
        <row r="495">
          <cell r="G495" t="str">
            <v/>
          </cell>
          <cell r="L495">
            <v>17000</v>
          </cell>
          <cell r="O495" t="str">
            <v/>
          </cell>
          <cell r="R495" t="str">
            <v/>
          </cell>
        </row>
        <row r="496">
          <cell r="G496" t="str">
            <v/>
          </cell>
          <cell r="L496">
            <v>1310000</v>
          </cell>
          <cell r="O496" t="str">
            <v/>
          </cell>
          <cell r="R496" t="str">
            <v/>
          </cell>
        </row>
        <row r="497">
          <cell r="G497" t="str">
            <v/>
          </cell>
          <cell r="L497">
            <v>100000</v>
          </cell>
          <cell r="O497" t="str">
            <v/>
          </cell>
          <cell r="R497" t="str">
            <v/>
          </cell>
        </row>
        <row r="498">
          <cell r="G498">
            <v>4631</v>
          </cell>
          <cell r="L498">
            <v>4458000</v>
          </cell>
          <cell r="O498" t="str">
            <v/>
          </cell>
          <cell r="R498" t="str">
            <v/>
          </cell>
        </row>
        <row r="499">
          <cell r="G499" t="str">
            <v/>
          </cell>
          <cell r="L499">
            <v>4458000</v>
          </cell>
          <cell r="O499" t="str">
            <v/>
          </cell>
          <cell r="R499" t="str">
            <v/>
          </cell>
        </row>
        <row r="500">
          <cell r="G500" t="str">
            <v/>
          </cell>
          <cell r="L500">
            <v>160000</v>
          </cell>
          <cell r="O500" t="str">
            <v/>
          </cell>
          <cell r="R500" t="str">
            <v/>
          </cell>
        </row>
        <row r="501">
          <cell r="G501" t="str">
            <v/>
          </cell>
          <cell r="L501">
            <v>15000</v>
          </cell>
          <cell r="O501" t="str">
            <v/>
          </cell>
          <cell r="R501" t="str">
            <v/>
          </cell>
        </row>
        <row r="502">
          <cell r="G502" t="str">
            <v/>
          </cell>
          <cell r="L502">
            <v>850000</v>
          </cell>
          <cell r="O502" t="str">
            <v/>
          </cell>
          <cell r="R502" t="str">
            <v/>
          </cell>
        </row>
        <row r="503">
          <cell r="G503" t="str">
            <v/>
          </cell>
          <cell r="L503">
            <v>180000</v>
          </cell>
          <cell r="O503" t="str">
            <v/>
          </cell>
          <cell r="R503" t="str">
            <v/>
          </cell>
        </row>
        <row r="504">
          <cell r="G504" t="str">
            <v/>
          </cell>
          <cell r="L504">
            <v>1708000</v>
          </cell>
          <cell r="O504" t="str">
            <v/>
          </cell>
          <cell r="R504" t="str">
            <v/>
          </cell>
        </row>
        <row r="505">
          <cell r="G505" t="str">
            <v/>
          </cell>
          <cell r="L505">
            <v>20000</v>
          </cell>
          <cell r="O505" t="str">
            <v/>
          </cell>
          <cell r="R505" t="str">
            <v/>
          </cell>
        </row>
        <row r="506">
          <cell r="G506" t="str">
            <v/>
          </cell>
          <cell r="L506">
            <v>220000</v>
          </cell>
          <cell r="O506" t="str">
            <v/>
          </cell>
          <cell r="R506" t="str">
            <v/>
          </cell>
        </row>
        <row r="507">
          <cell r="G507" t="str">
            <v/>
          </cell>
          <cell r="L507">
            <v>65000</v>
          </cell>
          <cell r="O507" t="str">
            <v/>
          </cell>
          <cell r="R507" t="str">
            <v/>
          </cell>
        </row>
        <row r="508">
          <cell r="G508" t="str">
            <v/>
          </cell>
          <cell r="L508">
            <v>344000</v>
          </cell>
          <cell r="O508" t="str">
            <v/>
          </cell>
          <cell r="R508" t="str">
            <v/>
          </cell>
        </row>
        <row r="509">
          <cell r="G509" t="str">
            <v/>
          </cell>
          <cell r="L509">
            <v>220000</v>
          </cell>
          <cell r="O509" t="str">
            <v/>
          </cell>
          <cell r="R509" t="str">
            <v/>
          </cell>
        </row>
        <row r="510">
          <cell r="G510" t="str">
            <v/>
          </cell>
          <cell r="L510">
            <v>88000</v>
          </cell>
          <cell r="O510" t="str">
            <v/>
          </cell>
          <cell r="R510" t="str">
            <v/>
          </cell>
        </row>
        <row r="511">
          <cell r="G511" t="str">
            <v/>
          </cell>
          <cell r="L511">
            <v>98000</v>
          </cell>
          <cell r="O511" t="str">
            <v/>
          </cell>
          <cell r="R511" t="str">
            <v/>
          </cell>
        </row>
        <row r="512">
          <cell r="G512" t="str">
            <v/>
          </cell>
          <cell r="L512">
            <v>400000</v>
          </cell>
          <cell r="O512" t="str">
            <v/>
          </cell>
          <cell r="R512" t="str">
            <v/>
          </cell>
        </row>
        <row r="513">
          <cell r="G513" t="str">
            <v/>
          </cell>
          <cell r="L513">
            <v>90000</v>
          </cell>
          <cell r="O513" t="str">
            <v/>
          </cell>
          <cell r="R513" t="str">
            <v/>
          </cell>
        </row>
        <row r="514">
          <cell r="G514">
            <v>4631</v>
          </cell>
          <cell r="L514">
            <v>3824000</v>
          </cell>
          <cell r="O514" t="str">
            <v/>
          </cell>
          <cell r="R514" t="str">
            <v/>
          </cell>
        </row>
        <row r="515">
          <cell r="G515" t="str">
            <v/>
          </cell>
          <cell r="L515">
            <v>3824000</v>
          </cell>
          <cell r="O515" t="str">
            <v/>
          </cell>
          <cell r="R515" t="str">
            <v/>
          </cell>
        </row>
        <row r="516">
          <cell r="G516" t="str">
            <v/>
          </cell>
          <cell r="L516">
            <v>500000</v>
          </cell>
          <cell r="O516" t="str">
            <v/>
          </cell>
          <cell r="R516" t="str">
            <v/>
          </cell>
        </row>
        <row r="517">
          <cell r="G517" t="str">
            <v/>
          </cell>
          <cell r="L517">
            <v>20000</v>
          </cell>
          <cell r="O517" t="str">
            <v/>
          </cell>
          <cell r="R517" t="str">
            <v/>
          </cell>
        </row>
        <row r="518">
          <cell r="G518" t="str">
            <v/>
          </cell>
          <cell r="L518">
            <v>605000</v>
          </cell>
          <cell r="O518" t="str">
            <v/>
          </cell>
          <cell r="R518" t="str">
            <v/>
          </cell>
        </row>
        <row r="519">
          <cell r="G519" t="str">
            <v/>
          </cell>
          <cell r="L519">
            <v>150000</v>
          </cell>
          <cell r="O519" t="str">
            <v/>
          </cell>
          <cell r="R519" t="str">
            <v/>
          </cell>
        </row>
        <row r="520">
          <cell r="G520" t="str">
            <v/>
          </cell>
          <cell r="L520">
            <v>1389875</v>
          </cell>
          <cell r="O520" t="str">
            <v/>
          </cell>
          <cell r="R520" t="str">
            <v/>
          </cell>
        </row>
        <row r="521">
          <cell r="G521" t="str">
            <v/>
          </cell>
          <cell r="L521">
            <v>15560</v>
          </cell>
          <cell r="O521" t="str">
            <v/>
          </cell>
          <cell r="R521" t="str">
            <v/>
          </cell>
        </row>
        <row r="522">
          <cell r="G522" t="str">
            <v/>
          </cell>
          <cell r="L522">
            <v>237565</v>
          </cell>
          <cell r="O522" t="str">
            <v/>
          </cell>
          <cell r="R522" t="str">
            <v/>
          </cell>
        </row>
        <row r="523">
          <cell r="G523" t="str">
            <v/>
          </cell>
          <cell r="L523">
            <v>50000</v>
          </cell>
          <cell r="O523" t="str">
            <v/>
          </cell>
          <cell r="R523" t="str">
            <v/>
          </cell>
        </row>
        <row r="524">
          <cell r="G524" t="str">
            <v/>
          </cell>
          <cell r="L524">
            <v>290000</v>
          </cell>
          <cell r="O524" t="str">
            <v/>
          </cell>
          <cell r="R524" t="str">
            <v/>
          </cell>
        </row>
        <row r="525">
          <cell r="G525" t="str">
            <v/>
          </cell>
          <cell r="L525">
            <v>310000</v>
          </cell>
          <cell r="O525" t="str">
            <v/>
          </cell>
          <cell r="R525" t="str">
            <v/>
          </cell>
        </row>
        <row r="526">
          <cell r="G526" t="str">
            <v/>
          </cell>
          <cell r="L526">
            <v>40000</v>
          </cell>
          <cell r="O526" t="str">
            <v/>
          </cell>
          <cell r="R526" t="str">
            <v/>
          </cell>
        </row>
        <row r="527">
          <cell r="G527" t="str">
            <v/>
          </cell>
          <cell r="L527">
            <v>16000</v>
          </cell>
          <cell r="O527" t="str">
            <v/>
          </cell>
          <cell r="R527" t="str">
            <v/>
          </cell>
        </row>
        <row r="528">
          <cell r="G528" t="str">
            <v/>
          </cell>
          <cell r="L528" t="str">
            <v/>
          </cell>
          <cell r="O528" t="str">
            <v/>
          </cell>
          <cell r="R528" t="str">
            <v/>
          </cell>
        </row>
        <row r="529">
          <cell r="G529" t="str">
            <v/>
          </cell>
          <cell r="L529">
            <v>100000</v>
          </cell>
          <cell r="O529" t="str">
            <v/>
          </cell>
          <cell r="R529" t="str">
            <v/>
          </cell>
        </row>
        <row r="530">
          <cell r="G530" t="str">
            <v/>
          </cell>
          <cell r="L530">
            <v>100000</v>
          </cell>
          <cell r="O530" t="str">
            <v/>
          </cell>
          <cell r="R530" t="str">
            <v/>
          </cell>
        </row>
        <row r="531">
          <cell r="G531">
            <v>4631</v>
          </cell>
          <cell r="L531">
            <v>4063000</v>
          </cell>
          <cell r="O531" t="str">
            <v/>
          </cell>
          <cell r="R531" t="str">
            <v/>
          </cell>
        </row>
        <row r="532">
          <cell r="G532" t="str">
            <v/>
          </cell>
          <cell r="L532">
            <v>4063000</v>
          </cell>
          <cell r="O532" t="str">
            <v/>
          </cell>
          <cell r="R532" t="str">
            <v/>
          </cell>
        </row>
        <row r="533">
          <cell r="G533" t="str">
            <v/>
          </cell>
          <cell r="L533">
            <v>595000</v>
          </cell>
          <cell r="O533" t="str">
            <v/>
          </cell>
          <cell r="R533" t="str">
            <v/>
          </cell>
        </row>
        <row r="534">
          <cell r="G534" t="str">
            <v/>
          </cell>
          <cell r="L534">
            <v>15000</v>
          </cell>
          <cell r="O534" t="str">
            <v/>
          </cell>
          <cell r="R534" t="str">
            <v/>
          </cell>
        </row>
        <row r="535">
          <cell r="G535" t="str">
            <v/>
          </cell>
          <cell r="L535">
            <v>555000</v>
          </cell>
          <cell r="O535" t="str">
            <v/>
          </cell>
          <cell r="R535" t="str">
            <v/>
          </cell>
        </row>
        <row r="536">
          <cell r="G536" t="str">
            <v/>
          </cell>
          <cell r="L536">
            <v>200000</v>
          </cell>
          <cell r="O536" t="str">
            <v/>
          </cell>
          <cell r="R536" t="str">
            <v/>
          </cell>
        </row>
        <row r="537">
          <cell r="G537" t="str">
            <v/>
          </cell>
          <cell r="L537">
            <v>1041000</v>
          </cell>
          <cell r="O537" t="str">
            <v/>
          </cell>
          <cell r="R537" t="str">
            <v/>
          </cell>
        </row>
        <row r="538">
          <cell r="G538" t="str">
            <v/>
          </cell>
          <cell r="L538">
            <v>23300</v>
          </cell>
          <cell r="O538" t="str">
            <v/>
          </cell>
          <cell r="R538" t="str">
            <v/>
          </cell>
        </row>
        <row r="539">
          <cell r="G539" t="str">
            <v/>
          </cell>
          <cell r="L539">
            <v>210000</v>
          </cell>
          <cell r="O539" t="str">
            <v/>
          </cell>
          <cell r="R539" t="str">
            <v/>
          </cell>
        </row>
        <row r="540">
          <cell r="G540" t="str">
            <v/>
          </cell>
          <cell r="L540">
            <v>40000</v>
          </cell>
          <cell r="O540" t="str">
            <v/>
          </cell>
          <cell r="R540" t="str">
            <v/>
          </cell>
        </row>
        <row r="541">
          <cell r="G541" t="str">
            <v/>
          </cell>
          <cell r="L541">
            <v>110000</v>
          </cell>
          <cell r="O541" t="str">
            <v/>
          </cell>
          <cell r="R541" t="str">
            <v/>
          </cell>
        </row>
        <row r="542">
          <cell r="G542" t="str">
            <v/>
          </cell>
          <cell r="L542">
            <v>123000</v>
          </cell>
          <cell r="O542" t="str">
            <v/>
          </cell>
          <cell r="R542" t="str">
            <v/>
          </cell>
        </row>
        <row r="543">
          <cell r="G543" t="str">
            <v/>
          </cell>
          <cell r="L543">
            <v>25000</v>
          </cell>
          <cell r="O543" t="str">
            <v/>
          </cell>
          <cell r="R543" t="str">
            <v/>
          </cell>
        </row>
        <row r="544">
          <cell r="G544" t="str">
            <v/>
          </cell>
          <cell r="L544">
            <v>24200</v>
          </cell>
          <cell r="O544" t="str">
            <v/>
          </cell>
          <cell r="R544" t="str">
            <v/>
          </cell>
        </row>
        <row r="545">
          <cell r="G545" t="str">
            <v/>
          </cell>
          <cell r="L545">
            <v>1100000</v>
          </cell>
          <cell r="O545" t="str">
            <v/>
          </cell>
          <cell r="R545" t="str">
            <v/>
          </cell>
        </row>
        <row r="546">
          <cell r="G546" t="str">
            <v/>
          </cell>
          <cell r="L546" t="str">
            <v/>
          </cell>
          <cell r="O546" t="str">
            <v/>
          </cell>
          <cell r="R546" t="str">
            <v/>
          </cell>
        </row>
        <row r="547">
          <cell r="G547" t="str">
            <v/>
          </cell>
          <cell r="L547">
            <v>1500</v>
          </cell>
          <cell r="O547" t="str">
            <v/>
          </cell>
          <cell r="R547" t="str">
            <v/>
          </cell>
        </row>
        <row r="548">
          <cell r="G548">
            <v>4631</v>
          </cell>
          <cell r="L548">
            <v>4550000</v>
          </cell>
          <cell r="O548" t="str">
            <v/>
          </cell>
          <cell r="R548" t="str">
            <v/>
          </cell>
        </row>
        <row r="549">
          <cell r="G549" t="str">
            <v/>
          </cell>
          <cell r="L549">
            <v>4550000</v>
          </cell>
          <cell r="O549" t="str">
            <v/>
          </cell>
          <cell r="R549" t="str">
            <v/>
          </cell>
        </row>
        <row r="550">
          <cell r="G550" t="str">
            <v/>
          </cell>
          <cell r="L550">
            <v>243000</v>
          </cell>
          <cell r="O550" t="str">
            <v/>
          </cell>
          <cell r="R550" t="str">
            <v/>
          </cell>
        </row>
        <row r="551">
          <cell r="G551" t="str">
            <v/>
          </cell>
          <cell r="L551">
            <v>11000</v>
          </cell>
          <cell r="O551" t="str">
            <v/>
          </cell>
          <cell r="R551" t="str">
            <v/>
          </cell>
        </row>
        <row r="552">
          <cell r="G552" t="str">
            <v/>
          </cell>
          <cell r="L552">
            <v>996000</v>
          </cell>
          <cell r="O552" t="str">
            <v/>
          </cell>
          <cell r="R552" t="str">
            <v/>
          </cell>
        </row>
        <row r="553">
          <cell r="G553" t="str">
            <v/>
          </cell>
          <cell r="L553">
            <v>130000</v>
          </cell>
          <cell r="O553" t="str">
            <v/>
          </cell>
          <cell r="R553" t="str">
            <v/>
          </cell>
        </row>
        <row r="554">
          <cell r="G554" t="str">
            <v/>
          </cell>
          <cell r="L554">
            <v>1568000</v>
          </cell>
          <cell r="O554" t="str">
            <v/>
          </cell>
          <cell r="R554" t="str">
            <v/>
          </cell>
        </row>
        <row r="555">
          <cell r="G555" t="str">
            <v/>
          </cell>
          <cell r="L555">
            <v>34000</v>
          </cell>
          <cell r="O555" t="str">
            <v/>
          </cell>
          <cell r="R555" t="str">
            <v/>
          </cell>
        </row>
        <row r="556">
          <cell r="G556" t="str">
            <v/>
          </cell>
          <cell r="L556">
            <v>238000</v>
          </cell>
          <cell r="O556" t="str">
            <v/>
          </cell>
          <cell r="R556" t="str">
            <v/>
          </cell>
        </row>
        <row r="557">
          <cell r="G557" t="str">
            <v/>
          </cell>
          <cell r="L557">
            <v>110000</v>
          </cell>
          <cell r="O557" t="str">
            <v/>
          </cell>
          <cell r="R557" t="str">
            <v/>
          </cell>
        </row>
        <row r="558">
          <cell r="G558" t="str">
            <v/>
          </cell>
          <cell r="L558">
            <v>280000</v>
          </cell>
          <cell r="O558" t="str">
            <v/>
          </cell>
          <cell r="R558" t="str">
            <v/>
          </cell>
        </row>
        <row r="559">
          <cell r="G559" t="str">
            <v/>
          </cell>
          <cell r="L559">
            <v>296000</v>
          </cell>
          <cell r="O559" t="str">
            <v/>
          </cell>
          <cell r="R559" t="str">
            <v/>
          </cell>
        </row>
        <row r="560">
          <cell r="G560" t="str">
            <v/>
          </cell>
          <cell r="L560">
            <v>77000</v>
          </cell>
          <cell r="O560" t="str">
            <v/>
          </cell>
          <cell r="R560" t="str">
            <v/>
          </cell>
        </row>
        <row r="561">
          <cell r="G561" t="str">
            <v/>
          </cell>
          <cell r="L561">
            <v>17000</v>
          </cell>
          <cell r="O561" t="str">
            <v/>
          </cell>
          <cell r="R561" t="str">
            <v/>
          </cell>
        </row>
        <row r="562">
          <cell r="G562" t="str">
            <v/>
          </cell>
          <cell r="L562" t="str">
            <v/>
          </cell>
          <cell r="O562" t="str">
            <v/>
          </cell>
          <cell r="R562" t="str">
            <v/>
          </cell>
        </row>
        <row r="563">
          <cell r="G563" t="str">
            <v/>
          </cell>
          <cell r="L563">
            <v>500000</v>
          </cell>
          <cell r="O563" t="str">
            <v/>
          </cell>
          <cell r="R563" t="str">
            <v/>
          </cell>
        </row>
        <row r="564">
          <cell r="G564" t="str">
            <v/>
          </cell>
          <cell r="L564">
            <v>50000</v>
          </cell>
          <cell r="O564" t="str">
            <v/>
          </cell>
          <cell r="R564" t="str">
            <v/>
          </cell>
        </row>
        <row r="565">
          <cell r="G565" t="str">
            <v/>
          </cell>
          <cell r="L565" t="str">
            <v/>
          </cell>
          <cell r="O565" t="str">
            <v/>
          </cell>
          <cell r="R565" t="str">
            <v/>
          </cell>
        </row>
        <row r="566">
          <cell r="G566">
            <v>422</v>
          </cell>
          <cell r="L566">
            <v>2500000</v>
          </cell>
          <cell r="O566" t="str">
            <v/>
          </cell>
          <cell r="R566" t="str">
            <v/>
          </cell>
        </row>
        <row r="567">
          <cell r="G567" t="str">
            <v/>
          </cell>
          <cell r="L567">
            <v>2500000</v>
          </cell>
          <cell r="O567" t="str">
            <v/>
          </cell>
          <cell r="R567" t="str">
            <v/>
          </cell>
        </row>
        <row r="568">
          <cell r="G568">
            <v>4631</v>
          </cell>
          <cell r="L568">
            <v>500000</v>
          </cell>
          <cell r="O568" t="str">
            <v/>
          </cell>
          <cell r="R568" t="str">
            <v/>
          </cell>
        </row>
        <row r="569">
          <cell r="G569" t="str">
            <v/>
          </cell>
          <cell r="L569">
            <v>500000</v>
          </cell>
          <cell r="O569" t="str">
            <v/>
          </cell>
          <cell r="R569" t="str">
            <v/>
          </cell>
        </row>
        <row r="570">
          <cell r="G570" t="str">
            <v/>
          </cell>
          <cell r="L570" t="str">
            <v/>
          </cell>
          <cell r="O570" t="str">
            <v/>
          </cell>
          <cell r="R570" t="str">
            <v/>
          </cell>
        </row>
        <row r="571">
          <cell r="G571" t="str">
            <v/>
          </cell>
          <cell r="L571" t="str">
            <v/>
          </cell>
          <cell r="O571" t="str">
            <v/>
          </cell>
          <cell r="R571" t="str">
            <v/>
          </cell>
        </row>
        <row r="572">
          <cell r="G572" t="str">
            <v>01</v>
          </cell>
          <cell r="L572">
            <v>28545000</v>
          </cell>
          <cell r="O572" t="str">
            <v/>
          </cell>
          <cell r="R572" t="str">
            <v/>
          </cell>
        </row>
        <row r="573">
          <cell r="G573" t="str">
            <v>01</v>
          </cell>
          <cell r="L573" t="str">
            <v/>
          </cell>
          <cell r="O573" t="str">
            <v/>
          </cell>
          <cell r="R573" t="str">
            <v/>
          </cell>
        </row>
        <row r="574">
          <cell r="G574" t="str">
            <v/>
          </cell>
          <cell r="L574">
            <v>28545000</v>
          </cell>
          <cell r="O574" t="str">
            <v/>
          </cell>
          <cell r="R574" t="str">
            <v/>
          </cell>
        </row>
        <row r="575">
          <cell r="G575" t="str">
            <v/>
          </cell>
          <cell r="L575" t="str">
            <v/>
          </cell>
          <cell r="O575" t="str">
            <v/>
          </cell>
          <cell r="R575" t="str">
            <v/>
          </cell>
        </row>
        <row r="576">
          <cell r="G576" t="str">
            <v>01</v>
          </cell>
          <cell r="L576">
            <v>28545000</v>
          </cell>
          <cell r="O576" t="str">
            <v/>
          </cell>
          <cell r="R576" t="str">
            <v/>
          </cell>
        </row>
        <row r="577">
          <cell r="G577" t="str">
            <v>01</v>
          </cell>
          <cell r="L577" t="str">
            <v/>
          </cell>
          <cell r="O577" t="str">
            <v/>
          </cell>
          <cell r="R577" t="str">
            <v/>
          </cell>
        </row>
        <row r="578">
          <cell r="G578" t="str">
            <v/>
          </cell>
          <cell r="L578">
            <v>28545000</v>
          </cell>
          <cell r="O578" t="str">
            <v/>
          </cell>
          <cell r="R578" t="str">
            <v/>
          </cell>
        </row>
        <row r="579">
          <cell r="G579" t="str">
            <v/>
          </cell>
          <cell r="L579">
            <v>8530000</v>
          </cell>
          <cell r="O579" t="str">
            <v/>
          </cell>
          <cell r="R579" t="str">
            <v/>
          </cell>
        </row>
        <row r="580">
          <cell r="G580">
            <v>4631</v>
          </cell>
          <cell r="L580">
            <v>8530000</v>
          </cell>
          <cell r="O580" t="str">
            <v/>
          </cell>
          <cell r="R580" t="str">
            <v/>
          </cell>
        </row>
        <row r="581">
          <cell r="G581">
            <v>463</v>
          </cell>
          <cell r="L581">
            <v>8530000</v>
          </cell>
          <cell r="O581" t="str">
            <v/>
          </cell>
          <cell r="R581" t="str">
            <v/>
          </cell>
        </row>
        <row r="582">
          <cell r="G582" t="str">
            <v/>
          </cell>
          <cell r="L582">
            <v>8530000</v>
          </cell>
          <cell r="O582" t="str">
            <v/>
          </cell>
          <cell r="R582" t="str">
            <v/>
          </cell>
        </row>
        <row r="583">
          <cell r="G583" t="str">
            <v/>
          </cell>
          <cell r="L583">
            <v>1105000</v>
          </cell>
          <cell r="O583" t="str">
            <v/>
          </cell>
          <cell r="R583" t="str">
            <v/>
          </cell>
        </row>
        <row r="584">
          <cell r="G584" t="str">
            <v/>
          </cell>
          <cell r="L584">
            <v>25000</v>
          </cell>
          <cell r="O584" t="str">
            <v/>
          </cell>
          <cell r="R584" t="str">
            <v/>
          </cell>
        </row>
        <row r="585">
          <cell r="G585" t="str">
            <v/>
          </cell>
          <cell r="L585">
            <v>710000</v>
          </cell>
          <cell r="O585" t="str">
            <v/>
          </cell>
          <cell r="R585" t="str">
            <v/>
          </cell>
        </row>
        <row r="586">
          <cell r="G586" t="str">
            <v/>
          </cell>
          <cell r="L586">
            <v>400000</v>
          </cell>
          <cell r="O586" t="str">
            <v/>
          </cell>
          <cell r="R586" t="str">
            <v/>
          </cell>
        </row>
        <row r="587">
          <cell r="G587" t="str">
            <v/>
          </cell>
          <cell r="L587">
            <v>2633000</v>
          </cell>
          <cell r="O587" t="str">
            <v/>
          </cell>
          <cell r="R587" t="str">
            <v/>
          </cell>
        </row>
        <row r="588">
          <cell r="G588" t="str">
            <v/>
          </cell>
          <cell r="L588">
            <v>120000</v>
          </cell>
          <cell r="O588" t="str">
            <v/>
          </cell>
          <cell r="R588" t="str">
            <v/>
          </cell>
        </row>
        <row r="589">
          <cell r="G589" t="str">
            <v/>
          </cell>
          <cell r="L589">
            <v>262000</v>
          </cell>
          <cell r="O589" t="str">
            <v/>
          </cell>
          <cell r="R589" t="str">
            <v/>
          </cell>
        </row>
        <row r="590">
          <cell r="G590" t="str">
            <v/>
          </cell>
          <cell r="L590">
            <v>115000</v>
          </cell>
          <cell r="O590" t="str">
            <v/>
          </cell>
          <cell r="R590" t="str">
            <v/>
          </cell>
        </row>
        <row r="591">
          <cell r="G591" t="str">
            <v/>
          </cell>
          <cell r="L591">
            <v>880000</v>
          </cell>
          <cell r="O591" t="str">
            <v/>
          </cell>
          <cell r="R591" t="str">
            <v/>
          </cell>
        </row>
        <row r="592">
          <cell r="G592" t="str">
            <v/>
          </cell>
          <cell r="L592">
            <v>1093000</v>
          </cell>
          <cell r="O592" t="str">
            <v/>
          </cell>
          <cell r="R592" t="str">
            <v/>
          </cell>
        </row>
        <row r="593">
          <cell r="G593" t="str">
            <v/>
          </cell>
          <cell r="L593">
            <v>147000</v>
          </cell>
          <cell r="O593" t="str">
            <v/>
          </cell>
          <cell r="R593" t="str">
            <v/>
          </cell>
        </row>
        <row r="594">
          <cell r="G594" t="str">
            <v/>
          </cell>
          <cell r="L594">
            <v>30000</v>
          </cell>
          <cell r="O594" t="str">
            <v/>
          </cell>
          <cell r="R594" t="str">
            <v/>
          </cell>
        </row>
        <row r="595">
          <cell r="G595" t="str">
            <v/>
          </cell>
          <cell r="L595">
            <v>250000</v>
          </cell>
          <cell r="O595" t="str">
            <v/>
          </cell>
          <cell r="R595" t="str">
            <v/>
          </cell>
        </row>
        <row r="596">
          <cell r="G596" t="str">
            <v/>
          </cell>
          <cell r="L596">
            <v>290000</v>
          </cell>
          <cell r="O596" t="str">
            <v/>
          </cell>
          <cell r="R596" t="str">
            <v/>
          </cell>
        </row>
        <row r="597">
          <cell r="G597" t="str">
            <v/>
          </cell>
          <cell r="L597">
            <v>420000</v>
          </cell>
          <cell r="O597" t="str">
            <v/>
          </cell>
          <cell r="R597" t="str">
            <v/>
          </cell>
        </row>
        <row r="598">
          <cell r="G598" t="str">
            <v/>
          </cell>
          <cell r="L598">
            <v>50000</v>
          </cell>
          <cell r="O598" t="str">
            <v/>
          </cell>
          <cell r="R598" t="str">
            <v/>
          </cell>
        </row>
        <row r="599">
          <cell r="G599" t="str">
            <v/>
          </cell>
          <cell r="L599" t="str">
            <v/>
          </cell>
          <cell r="O599" t="str">
            <v/>
          </cell>
          <cell r="R599" t="str">
            <v/>
          </cell>
        </row>
        <row r="600">
          <cell r="G600" t="str">
            <v>01</v>
          </cell>
          <cell r="L600">
            <v>8530000</v>
          </cell>
          <cell r="O600" t="str">
            <v/>
          </cell>
          <cell r="R600" t="str">
            <v/>
          </cell>
        </row>
        <row r="601">
          <cell r="G601" t="str">
            <v>01</v>
          </cell>
          <cell r="L601" t="str">
            <v/>
          </cell>
          <cell r="O601" t="str">
            <v/>
          </cell>
          <cell r="R601" t="str">
            <v/>
          </cell>
        </row>
        <row r="602">
          <cell r="G602" t="str">
            <v/>
          </cell>
          <cell r="L602">
            <v>8530000</v>
          </cell>
          <cell r="O602" t="str">
            <v/>
          </cell>
          <cell r="R602" t="str">
            <v/>
          </cell>
        </row>
        <row r="603">
          <cell r="G603" t="str">
            <v/>
          </cell>
          <cell r="L603" t="str">
            <v/>
          </cell>
          <cell r="O603" t="str">
            <v/>
          </cell>
          <cell r="R603" t="str">
            <v/>
          </cell>
        </row>
        <row r="604">
          <cell r="G604" t="str">
            <v>01</v>
          </cell>
          <cell r="L604">
            <v>8530000</v>
          </cell>
          <cell r="O604" t="str">
            <v/>
          </cell>
          <cell r="R604" t="str">
            <v/>
          </cell>
        </row>
        <row r="605">
          <cell r="G605" t="str">
            <v>01</v>
          </cell>
          <cell r="L605" t="str">
            <v/>
          </cell>
          <cell r="O605" t="str">
            <v/>
          </cell>
          <cell r="R605" t="str">
            <v/>
          </cell>
        </row>
        <row r="606">
          <cell r="G606" t="str">
            <v/>
          </cell>
          <cell r="L606">
            <v>8530000</v>
          </cell>
          <cell r="O606" t="str">
            <v/>
          </cell>
          <cell r="R606" t="str">
            <v/>
          </cell>
        </row>
        <row r="607">
          <cell r="G607" t="str">
            <v/>
          </cell>
          <cell r="L607">
            <v>3750000</v>
          </cell>
          <cell r="O607" t="str">
            <v/>
          </cell>
          <cell r="R607" t="str">
            <v/>
          </cell>
        </row>
        <row r="608">
          <cell r="G608" t="str">
            <v/>
          </cell>
          <cell r="L608">
            <v>3750000</v>
          </cell>
          <cell r="O608" t="str">
            <v/>
          </cell>
          <cell r="R608" t="str">
            <v/>
          </cell>
        </row>
        <row r="609">
          <cell r="G609">
            <v>4631</v>
          </cell>
          <cell r="L609">
            <v>3750000</v>
          </cell>
          <cell r="O609" t="str">
            <v/>
          </cell>
          <cell r="R609" t="str">
            <v/>
          </cell>
        </row>
        <row r="610">
          <cell r="G610" t="str">
            <v/>
          </cell>
          <cell r="L610">
            <v>800000</v>
          </cell>
          <cell r="O610" t="str">
            <v/>
          </cell>
          <cell r="R610" t="str">
            <v/>
          </cell>
        </row>
        <row r="611">
          <cell r="G611" t="str">
            <v/>
          </cell>
          <cell r="L611" t="str">
            <v/>
          </cell>
          <cell r="O611" t="str">
            <v/>
          </cell>
          <cell r="R611" t="str">
            <v/>
          </cell>
        </row>
        <row r="612">
          <cell r="G612" t="str">
            <v/>
          </cell>
          <cell r="L612">
            <v>2950000</v>
          </cell>
          <cell r="O612" t="str">
            <v/>
          </cell>
          <cell r="R612" t="str">
            <v/>
          </cell>
        </row>
        <row r="613">
          <cell r="G613" t="str">
            <v/>
          </cell>
          <cell r="L613" t="str">
            <v/>
          </cell>
          <cell r="O613" t="str">
            <v/>
          </cell>
          <cell r="R613" t="str">
            <v/>
          </cell>
        </row>
        <row r="614">
          <cell r="G614" t="str">
            <v>01</v>
          </cell>
          <cell r="L614">
            <v>3750000</v>
          </cell>
          <cell r="O614" t="str">
            <v/>
          </cell>
          <cell r="R614" t="str">
            <v/>
          </cell>
        </row>
        <row r="615">
          <cell r="G615" t="str">
            <v>01</v>
          </cell>
          <cell r="L615" t="str">
            <v/>
          </cell>
          <cell r="O615" t="str">
            <v/>
          </cell>
          <cell r="R615" t="str">
            <v/>
          </cell>
        </row>
        <row r="616">
          <cell r="G616" t="str">
            <v/>
          </cell>
          <cell r="L616">
            <v>3750000</v>
          </cell>
          <cell r="O616" t="str">
            <v/>
          </cell>
          <cell r="R616" t="str">
            <v/>
          </cell>
        </row>
        <row r="617">
          <cell r="G617" t="str">
            <v/>
          </cell>
          <cell r="L617">
            <v>3750000</v>
          </cell>
          <cell r="O617" t="str">
            <v/>
          </cell>
          <cell r="R617" t="str">
            <v/>
          </cell>
        </row>
        <row r="618">
          <cell r="G618" t="str">
            <v>01</v>
          </cell>
          <cell r="L618">
            <v>3750000</v>
          </cell>
          <cell r="O618" t="str">
            <v/>
          </cell>
          <cell r="R618" t="str">
            <v/>
          </cell>
        </row>
        <row r="619">
          <cell r="G619" t="str">
            <v>01</v>
          </cell>
          <cell r="L619" t="str">
            <v/>
          </cell>
          <cell r="O619" t="str">
            <v/>
          </cell>
          <cell r="R619" t="str">
            <v/>
          </cell>
        </row>
        <row r="620">
          <cell r="G620" t="str">
            <v/>
          </cell>
          <cell r="L620">
            <v>3750000</v>
          </cell>
          <cell r="O620" t="str">
            <v/>
          </cell>
          <cell r="R620" t="str">
            <v/>
          </cell>
        </row>
        <row r="621">
          <cell r="G621" t="str">
            <v/>
          </cell>
          <cell r="L621">
            <v>14257230</v>
          </cell>
          <cell r="O621">
            <v>1277900</v>
          </cell>
          <cell r="R621">
            <v>1908132</v>
          </cell>
        </row>
        <row r="622">
          <cell r="G622" t="str">
            <v/>
          </cell>
          <cell r="L622">
            <v>13657230</v>
          </cell>
          <cell r="O622">
            <v>1277900</v>
          </cell>
          <cell r="R622">
            <v>1908132</v>
          </cell>
        </row>
        <row r="623">
          <cell r="G623">
            <v>411</v>
          </cell>
          <cell r="L623">
            <v>2180801</v>
          </cell>
          <cell r="O623">
            <v>100000</v>
          </cell>
          <cell r="R623" t="str">
            <v/>
          </cell>
        </row>
        <row r="624">
          <cell r="G624">
            <v>412</v>
          </cell>
          <cell r="L624">
            <v>379515</v>
          </cell>
          <cell r="O624">
            <v>17900</v>
          </cell>
          <cell r="R624" t="str">
            <v/>
          </cell>
        </row>
        <row r="625">
          <cell r="G625">
            <v>413</v>
          </cell>
          <cell r="L625">
            <v>10000</v>
          </cell>
          <cell r="O625" t="str">
            <v/>
          </cell>
          <cell r="R625" t="str">
            <v/>
          </cell>
        </row>
        <row r="626">
          <cell r="G626">
            <v>414</v>
          </cell>
          <cell r="L626" t="str">
            <v/>
          </cell>
          <cell r="O626" t="str">
            <v/>
          </cell>
          <cell r="R626">
            <v>408132</v>
          </cell>
        </row>
        <row r="627">
          <cell r="G627" t="str">
            <v/>
          </cell>
          <cell r="L627" t="str">
            <v/>
          </cell>
          <cell r="O627" t="str">
            <v/>
          </cell>
          <cell r="R627">
            <v>408132</v>
          </cell>
        </row>
        <row r="628">
          <cell r="G628">
            <v>416</v>
          </cell>
          <cell r="L628" t="str">
            <v/>
          </cell>
          <cell r="O628" t="str">
            <v/>
          </cell>
          <cell r="R628" t="str">
            <v/>
          </cell>
        </row>
        <row r="629">
          <cell r="G629">
            <v>421</v>
          </cell>
          <cell r="L629">
            <v>581914</v>
          </cell>
          <cell r="O629">
            <v>110000</v>
          </cell>
          <cell r="R629" t="str">
            <v/>
          </cell>
        </row>
        <row r="630">
          <cell r="G630" t="str">
            <v/>
          </cell>
          <cell r="L630">
            <v>50000</v>
          </cell>
          <cell r="O630">
            <v>50000</v>
          </cell>
          <cell r="R630" t="str">
            <v/>
          </cell>
        </row>
        <row r="631">
          <cell r="G631" t="str">
            <v/>
          </cell>
          <cell r="L631">
            <v>120000</v>
          </cell>
          <cell r="O631" t="str">
            <v/>
          </cell>
          <cell r="R631" t="str">
            <v/>
          </cell>
        </row>
        <row r="632">
          <cell r="G632" t="str">
            <v/>
          </cell>
          <cell r="L632">
            <v>20000</v>
          </cell>
          <cell r="O632" t="str">
            <v/>
          </cell>
          <cell r="R632" t="str">
            <v/>
          </cell>
        </row>
        <row r="633">
          <cell r="G633" t="str">
            <v/>
          </cell>
          <cell r="L633">
            <v>67000</v>
          </cell>
          <cell r="O633">
            <v>60000</v>
          </cell>
          <cell r="R633" t="str">
            <v/>
          </cell>
        </row>
        <row r="634">
          <cell r="G634" t="str">
            <v/>
          </cell>
          <cell r="L634" t="str">
            <v/>
          </cell>
          <cell r="O634" t="str">
            <v/>
          </cell>
          <cell r="R634" t="str">
            <v/>
          </cell>
        </row>
        <row r="635">
          <cell r="G635" t="str">
            <v/>
          </cell>
          <cell r="L635">
            <v>324914</v>
          </cell>
          <cell r="O635" t="str">
            <v/>
          </cell>
          <cell r="R635" t="str">
            <v/>
          </cell>
        </row>
        <row r="636">
          <cell r="G636">
            <v>422</v>
          </cell>
          <cell r="L636">
            <v>165000</v>
          </cell>
          <cell r="O636">
            <v>50000</v>
          </cell>
          <cell r="R636" t="str">
            <v/>
          </cell>
        </row>
        <row r="637">
          <cell r="G637">
            <v>423</v>
          </cell>
          <cell r="L637">
            <v>1455000</v>
          </cell>
          <cell r="O637">
            <v>500000</v>
          </cell>
          <cell r="R637" t="str">
            <v/>
          </cell>
        </row>
        <row r="638">
          <cell r="G638" t="str">
            <v/>
          </cell>
          <cell r="L638">
            <v>5000</v>
          </cell>
          <cell r="O638">
            <v>20000</v>
          </cell>
          <cell r="R638" t="str">
            <v/>
          </cell>
        </row>
        <row r="639">
          <cell r="G639" t="str">
            <v/>
          </cell>
          <cell r="L639">
            <v>50000</v>
          </cell>
          <cell r="O639">
            <v>30000</v>
          </cell>
          <cell r="R639" t="str">
            <v/>
          </cell>
        </row>
        <row r="640">
          <cell r="G640" t="str">
            <v/>
          </cell>
          <cell r="L640">
            <v>250000</v>
          </cell>
          <cell r="O640" t="str">
            <v/>
          </cell>
          <cell r="R640" t="str">
            <v/>
          </cell>
        </row>
        <row r="641">
          <cell r="G641" t="str">
            <v/>
          </cell>
          <cell r="L641">
            <v>200000</v>
          </cell>
          <cell r="O641" t="str">
            <v/>
          </cell>
          <cell r="R641" t="str">
            <v/>
          </cell>
        </row>
        <row r="642">
          <cell r="G642" t="str">
            <v/>
          </cell>
          <cell r="L642">
            <v>850000</v>
          </cell>
          <cell r="O642">
            <v>350000</v>
          </cell>
          <cell r="R642" t="str">
            <v/>
          </cell>
        </row>
        <row r="643">
          <cell r="G643" t="str">
            <v/>
          </cell>
          <cell r="L643">
            <v>100000</v>
          </cell>
          <cell r="O643">
            <v>100000</v>
          </cell>
          <cell r="R643" t="str">
            <v/>
          </cell>
        </row>
        <row r="644">
          <cell r="G644" t="str">
            <v/>
          </cell>
          <cell r="L644" t="str">
            <v/>
          </cell>
          <cell r="O644" t="str">
            <v/>
          </cell>
          <cell r="R644" t="str">
            <v/>
          </cell>
        </row>
        <row r="645">
          <cell r="G645" t="str">
            <v/>
          </cell>
          <cell r="L645" t="str">
            <v/>
          </cell>
          <cell r="O645" t="str">
            <v/>
          </cell>
          <cell r="R645" t="str">
            <v/>
          </cell>
        </row>
        <row r="646">
          <cell r="G646">
            <v>424</v>
          </cell>
          <cell r="L646">
            <v>8500000</v>
          </cell>
          <cell r="O646" t="str">
            <v/>
          </cell>
          <cell r="R646">
            <v>1500000</v>
          </cell>
        </row>
        <row r="647">
          <cell r="G647" t="str">
            <v/>
          </cell>
          <cell r="L647">
            <v>8500000</v>
          </cell>
          <cell r="O647" t="str">
            <v/>
          </cell>
          <cell r="R647">
            <v>1500000</v>
          </cell>
        </row>
        <row r="648">
          <cell r="G648" t="str">
            <v/>
          </cell>
          <cell r="L648" t="str">
            <v/>
          </cell>
          <cell r="O648" t="str">
            <v/>
          </cell>
          <cell r="R648" t="str">
            <v/>
          </cell>
        </row>
        <row r="649">
          <cell r="G649">
            <v>425</v>
          </cell>
          <cell r="L649">
            <v>210000</v>
          </cell>
          <cell r="O649">
            <v>10000</v>
          </cell>
          <cell r="R649" t="str">
            <v/>
          </cell>
        </row>
        <row r="650">
          <cell r="G650">
            <v>426</v>
          </cell>
          <cell r="L650">
            <v>65000</v>
          </cell>
          <cell r="O650">
            <v>90000</v>
          </cell>
          <cell r="R650" t="str">
            <v/>
          </cell>
        </row>
        <row r="651">
          <cell r="G651" t="str">
            <v/>
          </cell>
          <cell r="L651">
            <v>50000</v>
          </cell>
          <cell r="O651">
            <v>50000</v>
          </cell>
          <cell r="R651" t="str">
            <v/>
          </cell>
        </row>
        <row r="652">
          <cell r="G652" t="str">
            <v/>
          </cell>
          <cell r="L652">
            <v>15000</v>
          </cell>
          <cell r="O652">
            <v>40000</v>
          </cell>
          <cell r="R652" t="str">
            <v/>
          </cell>
        </row>
        <row r="653">
          <cell r="G653">
            <v>431</v>
          </cell>
          <cell r="L653" t="str">
            <v/>
          </cell>
          <cell r="O653" t="str">
            <v/>
          </cell>
          <cell r="R653" t="str">
            <v/>
          </cell>
        </row>
        <row r="654">
          <cell r="G654">
            <v>482</v>
          </cell>
          <cell r="L654">
            <v>60000</v>
          </cell>
          <cell r="O654" t="str">
            <v/>
          </cell>
          <cell r="R654" t="str">
            <v/>
          </cell>
        </row>
        <row r="655">
          <cell r="G655">
            <v>511</v>
          </cell>
          <cell r="L655">
            <v>50000</v>
          </cell>
          <cell r="O655" t="str">
            <v/>
          </cell>
          <cell r="R655" t="str">
            <v/>
          </cell>
        </row>
        <row r="656">
          <cell r="G656">
            <v>512</v>
          </cell>
          <cell r="L656" t="str">
            <v/>
          </cell>
          <cell r="O656" t="str">
            <v/>
          </cell>
          <cell r="R656" t="str">
            <v/>
          </cell>
        </row>
        <row r="657">
          <cell r="G657">
            <v>523</v>
          </cell>
          <cell r="L657" t="str">
            <v/>
          </cell>
          <cell r="O657">
            <v>400000</v>
          </cell>
          <cell r="R657" t="str">
            <v/>
          </cell>
        </row>
        <row r="658">
          <cell r="G658">
            <v>4631</v>
          </cell>
          <cell r="L658">
            <v>600000</v>
          </cell>
          <cell r="O658" t="str">
            <v/>
          </cell>
          <cell r="R658" t="str">
            <v/>
          </cell>
        </row>
        <row r="659">
          <cell r="G659" t="str">
            <v/>
          </cell>
          <cell r="L659">
            <v>600000</v>
          </cell>
          <cell r="O659" t="str">
            <v/>
          </cell>
          <cell r="R659" t="str">
            <v/>
          </cell>
        </row>
        <row r="660">
          <cell r="G660" t="str">
            <v/>
          </cell>
          <cell r="L660" t="str">
            <v/>
          </cell>
          <cell r="O660" t="str">
            <v/>
          </cell>
          <cell r="R660" t="str">
            <v/>
          </cell>
        </row>
        <row r="661">
          <cell r="G661" t="str">
            <v/>
          </cell>
          <cell r="L661" t="str">
            <v/>
          </cell>
          <cell r="O661" t="str">
            <v/>
          </cell>
          <cell r="R661" t="str">
            <v/>
          </cell>
        </row>
        <row r="662">
          <cell r="G662" t="str">
            <v>01</v>
          </cell>
          <cell r="L662">
            <v>14257230</v>
          </cell>
          <cell r="O662" t="str">
            <v/>
          </cell>
          <cell r="R662" t="str">
            <v/>
          </cell>
        </row>
        <row r="663">
          <cell r="G663" t="str">
            <v>01</v>
          </cell>
          <cell r="L663" t="str">
            <v/>
          </cell>
          <cell r="O663" t="str">
            <v/>
          </cell>
          <cell r="R663" t="str">
            <v/>
          </cell>
        </row>
        <row r="664">
          <cell r="G664" t="str">
            <v>04</v>
          </cell>
          <cell r="L664" t="str">
            <v/>
          </cell>
          <cell r="O664">
            <v>1277900</v>
          </cell>
          <cell r="R664" t="str">
            <v/>
          </cell>
        </row>
        <row r="665">
          <cell r="G665" t="str">
            <v>07</v>
          </cell>
          <cell r="L665" t="str">
            <v/>
          </cell>
          <cell r="O665" t="str">
            <v/>
          </cell>
          <cell r="R665">
            <v>1908132</v>
          </cell>
        </row>
        <row r="666">
          <cell r="G666" t="str">
            <v/>
          </cell>
          <cell r="L666">
            <v>14257230</v>
          </cell>
          <cell r="O666">
            <v>1277900</v>
          </cell>
          <cell r="R666" t="str">
            <v/>
          </cell>
        </row>
        <row r="667">
          <cell r="G667" t="str">
            <v/>
          </cell>
          <cell r="L667">
            <v>14257230</v>
          </cell>
          <cell r="O667">
            <v>1277900</v>
          </cell>
          <cell r="R667">
            <v>1908132</v>
          </cell>
        </row>
        <row r="668">
          <cell r="G668" t="str">
            <v>01</v>
          </cell>
          <cell r="L668">
            <v>14257230</v>
          </cell>
          <cell r="O668" t="str">
            <v/>
          </cell>
          <cell r="R668" t="str">
            <v/>
          </cell>
        </row>
        <row r="669">
          <cell r="G669" t="str">
            <v>01</v>
          </cell>
          <cell r="L669" t="str">
            <v/>
          </cell>
          <cell r="O669" t="str">
            <v/>
          </cell>
          <cell r="R669" t="str">
            <v/>
          </cell>
        </row>
        <row r="670">
          <cell r="G670" t="str">
            <v>04</v>
          </cell>
          <cell r="L670" t="str">
            <v/>
          </cell>
          <cell r="O670">
            <v>1277900</v>
          </cell>
          <cell r="R670" t="str">
            <v/>
          </cell>
        </row>
        <row r="671">
          <cell r="G671" t="str">
            <v>07</v>
          </cell>
          <cell r="L671" t="str">
            <v/>
          </cell>
          <cell r="O671" t="str">
            <v/>
          </cell>
          <cell r="R671">
            <v>1908132</v>
          </cell>
        </row>
        <row r="672">
          <cell r="G672" t="str">
            <v/>
          </cell>
          <cell r="L672">
            <v>14257230</v>
          </cell>
          <cell r="O672">
            <v>1277900</v>
          </cell>
          <cell r="R672">
            <v>1908132</v>
          </cell>
        </row>
        <row r="673">
          <cell r="G673" t="str">
            <v/>
          </cell>
          <cell r="L673">
            <v>8000000</v>
          </cell>
          <cell r="O673" t="str">
            <v/>
          </cell>
          <cell r="R673" t="str">
            <v/>
          </cell>
        </row>
        <row r="674">
          <cell r="G674" t="str">
            <v/>
          </cell>
          <cell r="L674">
            <v>8000000</v>
          </cell>
          <cell r="O674" t="str">
            <v/>
          </cell>
          <cell r="R674" t="str">
            <v/>
          </cell>
        </row>
        <row r="675">
          <cell r="G675">
            <v>451</v>
          </cell>
          <cell r="L675">
            <v>3000000</v>
          </cell>
          <cell r="O675" t="str">
            <v/>
          </cell>
          <cell r="R675" t="str">
            <v/>
          </cell>
        </row>
        <row r="676">
          <cell r="G676">
            <v>4511</v>
          </cell>
          <cell r="L676">
            <v>3000000</v>
          </cell>
          <cell r="O676" t="str">
            <v/>
          </cell>
          <cell r="R676" t="str">
            <v/>
          </cell>
        </row>
        <row r="677">
          <cell r="G677">
            <v>4631</v>
          </cell>
          <cell r="L677">
            <v>5000000</v>
          </cell>
          <cell r="O677" t="str">
            <v/>
          </cell>
          <cell r="R677" t="str">
            <v/>
          </cell>
        </row>
        <row r="678">
          <cell r="G678" t="str">
            <v/>
          </cell>
          <cell r="L678" t="str">
            <v/>
          </cell>
          <cell r="O678" t="str">
            <v/>
          </cell>
          <cell r="R678" t="str">
            <v/>
          </cell>
        </row>
        <row r="679">
          <cell r="G679" t="str">
            <v>01</v>
          </cell>
          <cell r="L679">
            <v>8000000</v>
          </cell>
          <cell r="O679" t="str">
            <v/>
          </cell>
          <cell r="R679" t="str">
            <v/>
          </cell>
        </row>
        <row r="680">
          <cell r="G680" t="str">
            <v>01</v>
          </cell>
          <cell r="L680" t="str">
            <v/>
          </cell>
          <cell r="O680" t="str">
            <v/>
          </cell>
          <cell r="R680" t="str">
            <v/>
          </cell>
        </row>
        <row r="681">
          <cell r="G681" t="str">
            <v/>
          </cell>
          <cell r="L681">
            <v>8000000</v>
          </cell>
          <cell r="O681" t="str">
            <v/>
          </cell>
          <cell r="R681" t="str">
            <v/>
          </cell>
        </row>
        <row r="682">
          <cell r="G682" t="str">
            <v/>
          </cell>
          <cell r="L682" t="str">
            <v/>
          </cell>
          <cell r="O682" t="str">
            <v/>
          </cell>
          <cell r="R682" t="str">
            <v/>
          </cell>
        </row>
        <row r="683">
          <cell r="G683" t="str">
            <v>01</v>
          </cell>
          <cell r="L683">
            <v>8000000</v>
          </cell>
          <cell r="O683" t="str">
            <v/>
          </cell>
          <cell r="R683" t="str">
            <v/>
          </cell>
        </row>
        <row r="684">
          <cell r="G684" t="str">
            <v>01</v>
          </cell>
          <cell r="L684" t="str">
            <v/>
          </cell>
          <cell r="O684" t="str">
            <v/>
          </cell>
          <cell r="R684" t="str">
            <v/>
          </cell>
        </row>
        <row r="685">
          <cell r="G685" t="str">
            <v/>
          </cell>
          <cell r="L685">
            <v>8000000</v>
          </cell>
          <cell r="O685" t="str">
            <v/>
          </cell>
          <cell r="R685" t="str">
            <v/>
          </cell>
        </row>
        <row r="686">
          <cell r="G686" t="str">
            <v/>
          </cell>
          <cell r="L686" t="str">
            <v/>
          </cell>
          <cell r="O686" t="str">
            <v/>
          </cell>
          <cell r="R686" t="str">
            <v/>
          </cell>
        </row>
        <row r="687">
          <cell r="G687" t="str">
            <v>01</v>
          </cell>
          <cell r="L687">
            <v>490853205.95</v>
          </cell>
          <cell r="O687" t="str">
            <v/>
          </cell>
          <cell r="R687">
            <v>100000</v>
          </cell>
        </row>
        <row r="688">
          <cell r="G688" t="str">
            <v>01</v>
          </cell>
          <cell r="L688">
            <v>15861687</v>
          </cell>
          <cell r="O688" t="str">
            <v/>
          </cell>
          <cell r="R688" t="str">
            <v/>
          </cell>
        </row>
        <row r="689">
          <cell r="G689" t="str">
            <v>04</v>
          </cell>
          <cell r="L689" t="str">
            <v/>
          </cell>
          <cell r="O689">
            <v>11876645</v>
          </cell>
          <cell r="R689">
            <v>939000</v>
          </cell>
        </row>
        <row r="690">
          <cell r="G690" t="str">
            <v>01</v>
          </cell>
          <cell r="L690" t="str">
            <v/>
          </cell>
          <cell r="O690" t="str">
            <v/>
          </cell>
          <cell r="R690" t="str">
            <v/>
          </cell>
        </row>
        <row r="691">
          <cell r="G691" t="str">
            <v>01</v>
          </cell>
          <cell r="L691">
            <v>2000000</v>
          </cell>
          <cell r="O691" t="str">
            <v/>
          </cell>
          <cell r="R691" t="str">
            <v/>
          </cell>
        </row>
        <row r="692">
          <cell r="G692" t="str">
            <v>07</v>
          </cell>
          <cell r="L692" t="str">
            <v/>
          </cell>
          <cell r="O692" t="str">
            <v/>
          </cell>
          <cell r="R692">
            <v>24921130</v>
          </cell>
        </row>
        <row r="693">
          <cell r="G693" t="str">
            <v/>
          </cell>
          <cell r="L693">
            <v>508714892.95</v>
          </cell>
          <cell r="O693">
            <v>11876645</v>
          </cell>
          <cell r="R693">
            <v>25960130</v>
          </cell>
        </row>
        <row r="694">
          <cell r="G694" t="str">
            <v/>
          </cell>
          <cell r="L694" t="str">
            <v/>
          </cell>
          <cell r="O694" t="str">
            <v/>
          </cell>
          <cell r="R694" t="str">
            <v/>
          </cell>
        </row>
        <row r="695">
          <cell r="G695" t="str">
            <v/>
          </cell>
          <cell r="L695">
            <v>2305000</v>
          </cell>
          <cell r="O695" t="str">
            <v/>
          </cell>
          <cell r="R695" t="str">
            <v/>
          </cell>
        </row>
        <row r="696">
          <cell r="G696">
            <v>411</v>
          </cell>
          <cell r="L696">
            <v>1580000</v>
          </cell>
          <cell r="O696" t="str">
            <v/>
          </cell>
          <cell r="R696" t="str">
            <v/>
          </cell>
        </row>
        <row r="697">
          <cell r="G697">
            <v>412</v>
          </cell>
          <cell r="L697">
            <v>285000</v>
          </cell>
          <cell r="O697" t="str">
            <v/>
          </cell>
          <cell r="R697" t="str">
            <v/>
          </cell>
        </row>
        <row r="698">
          <cell r="G698">
            <v>413</v>
          </cell>
          <cell r="L698">
            <v>20000</v>
          </cell>
          <cell r="O698" t="str">
            <v/>
          </cell>
          <cell r="R698" t="str">
            <v/>
          </cell>
        </row>
        <row r="699">
          <cell r="G699">
            <v>414</v>
          </cell>
          <cell r="L699">
            <v>20000</v>
          </cell>
          <cell r="O699" t="str">
            <v/>
          </cell>
          <cell r="R699" t="str">
            <v/>
          </cell>
        </row>
        <row r="700">
          <cell r="G700" t="str">
            <v/>
          </cell>
          <cell r="L700">
            <v>20000</v>
          </cell>
          <cell r="O700" t="str">
            <v/>
          </cell>
          <cell r="R700" t="str">
            <v/>
          </cell>
        </row>
        <row r="701">
          <cell r="G701">
            <v>415</v>
          </cell>
          <cell r="L701">
            <v>50000</v>
          </cell>
          <cell r="O701" t="str">
            <v/>
          </cell>
          <cell r="R701" t="str">
            <v/>
          </cell>
        </row>
        <row r="702">
          <cell r="G702">
            <v>416</v>
          </cell>
          <cell r="L702" t="str">
            <v/>
          </cell>
          <cell r="O702" t="str">
            <v/>
          </cell>
          <cell r="R702" t="str">
            <v/>
          </cell>
        </row>
        <row r="703">
          <cell r="G703">
            <v>421</v>
          </cell>
          <cell r="L703">
            <v>10000</v>
          </cell>
          <cell r="O703" t="str">
            <v/>
          </cell>
          <cell r="R703" t="str">
            <v/>
          </cell>
        </row>
        <row r="704">
          <cell r="G704" t="str">
            <v/>
          </cell>
          <cell r="L704">
            <v>10000</v>
          </cell>
          <cell r="O704" t="str">
            <v/>
          </cell>
          <cell r="R704" t="str">
            <v/>
          </cell>
        </row>
        <row r="705">
          <cell r="G705">
            <v>422</v>
          </cell>
          <cell r="L705">
            <v>50000</v>
          </cell>
          <cell r="O705" t="str">
            <v/>
          </cell>
          <cell r="R705" t="str">
            <v/>
          </cell>
        </row>
        <row r="706">
          <cell r="G706">
            <v>423</v>
          </cell>
          <cell r="L706">
            <v>10000</v>
          </cell>
          <cell r="O706" t="str">
            <v/>
          </cell>
          <cell r="R706" t="str">
            <v/>
          </cell>
        </row>
        <row r="707">
          <cell r="G707">
            <v>426</v>
          </cell>
          <cell r="L707">
            <v>230000</v>
          </cell>
          <cell r="O707" t="str">
            <v/>
          </cell>
          <cell r="R707" t="str">
            <v/>
          </cell>
        </row>
        <row r="708">
          <cell r="G708" t="str">
            <v/>
          </cell>
          <cell r="L708">
            <v>30000</v>
          </cell>
          <cell r="O708" t="str">
            <v/>
          </cell>
          <cell r="R708" t="str">
            <v/>
          </cell>
        </row>
        <row r="709">
          <cell r="G709" t="str">
            <v/>
          </cell>
          <cell r="L709">
            <v>100000</v>
          </cell>
          <cell r="O709" t="str">
            <v/>
          </cell>
          <cell r="R709" t="str">
            <v/>
          </cell>
        </row>
        <row r="710">
          <cell r="G710" t="str">
            <v/>
          </cell>
          <cell r="L710">
            <v>100000</v>
          </cell>
          <cell r="O710" t="str">
            <v/>
          </cell>
          <cell r="R710" t="str">
            <v/>
          </cell>
        </row>
        <row r="711">
          <cell r="G711">
            <v>512</v>
          </cell>
          <cell r="L711">
            <v>50000</v>
          </cell>
          <cell r="O711" t="str">
            <v/>
          </cell>
          <cell r="R711" t="str">
            <v/>
          </cell>
        </row>
        <row r="712">
          <cell r="G712" t="str">
            <v/>
          </cell>
          <cell r="L712" t="str">
            <v/>
          </cell>
          <cell r="O712" t="str">
            <v/>
          </cell>
          <cell r="R712" t="str">
            <v/>
          </cell>
        </row>
        <row r="713">
          <cell r="G713" t="str">
            <v>01</v>
          </cell>
          <cell r="L713">
            <v>2305000</v>
          </cell>
          <cell r="O713" t="str">
            <v/>
          </cell>
          <cell r="R713" t="str">
            <v/>
          </cell>
        </row>
        <row r="714">
          <cell r="G714" t="str">
            <v/>
          </cell>
          <cell r="L714">
            <v>2305000</v>
          </cell>
          <cell r="O714" t="str">
            <v/>
          </cell>
          <cell r="R714" t="str">
            <v/>
          </cell>
        </row>
        <row r="715">
          <cell r="G715" t="str">
            <v/>
          </cell>
          <cell r="L715" t="str">
            <v/>
          </cell>
          <cell r="O715" t="str">
            <v/>
          </cell>
          <cell r="R715" t="str">
            <v/>
          </cell>
        </row>
        <row r="716">
          <cell r="G716" t="str">
            <v>01</v>
          </cell>
          <cell r="L716">
            <v>2305000</v>
          </cell>
          <cell r="O716" t="str">
            <v/>
          </cell>
          <cell r="R716" t="str">
            <v/>
          </cell>
        </row>
        <row r="717">
          <cell r="G717" t="str">
            <v/>
          </cell>
          <cell r="L717">
            <v>2305000</v>
          </cell>
          <cell r="O717" t="str">
            <v/>
          </cell>
          <cell r="R717" t="str">
            <v/>
          </cell>
        </row>
        <row r="718">
          <cell r="G718" t="str">
            <v/>
          </cell>
          <cell r="L718">
            <v>529144892.95</v>
          </cell>
          <cell r="O718">
            <v>11876645</v>
          </cell>
          <cell r="R718">
            <v>25960130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49">
      <selection activeCell="J20" sqref="J20"/>
    </sheetView>
  </sheetViews>
  <sheetFormatPr defaultColWidth="9.140625" defaultRowHeight="12.75"/>
  <cols>
    <col min="1" max="1" width="7.00390625" style="2" bestFit="1" customWidth="1"/>
    <col min="2" max="2" width="56.421875" style="1" customWidth="1"/>
    <col min="3" max="3" width="14.28125" style="1" customWidth="1"/>
    <col min="4" max="4" width="14.28125" style="4" customWidth="1"/>
    <col min="5" max="5" width="13.28125" style="4" customWidth="1"/>
    <col min="6" max="6" width="13.421875" style="4" customWidth="1"/>
    <col min="7" max="7" width="5.00390625" style="1" customWidth="1"/>
    <col min="8" max="16384" width="9.140625" style="1" customWidth="1"/>
  </cols>
  <sheetData>
    <row r="1" ht="12.75">
      <c r="B1" s="1" t="s">
        <v>301</v>
      </c>
    </row>
    <row r="2" ht="12.75">
      <c r="B2" s="1" t="s">
        <v>291</v>
      </c>
    </row>
    <row r="3" spans="1:6" ht="18.75" thickBot="1">
      <c r="A3" s="386" t="s">
        <v>156</v>
      </c>
      <c r="B3" s="386"/>
      <c r="C3" s="386"/>
      <c r="D3" s="387"/>
      <c r="E3" s="387"/>
      <c r="F3" s="387"/>
    </row>
    <row r="4" spans="1:6" ht="42.75" thickBot="1">
      <c r="A4" s="53" t="s">
        <v>371</v>
      </c>
      <c r="B4" s="51" t="s">
        <v>155</v>
      </c>
      <c r="C4" s="179" t="s">
        <v>311</v>
      </c>
      <c r="D4" s="265" t="s">
        <v>312</v>
      </c>
      <c r="E4" s="266" t="s">
        <v>268</v>
      </c>
      <c r="F4" s="267" t="s">
        <v>299</v>
      </c>
    </row>
    <row r="5" spans="1:6" ht="13.5" thickBot="1">
      <c r="A5" s="6">
        <v>1</v>
      </c>
      <c r="B5" s="52">
        <v>2</v>
      </c>
      <c r="C5" s="178">
        <v>3</v>
      </c>
      <c r="D5" s="268">
        <v>4</v>
      </c>
      <c r="E5" s="269">
        <v>5</v>
      </c>
      <c r="F5" s="270">
        <v>6</v>
      </c>
    </row>
    <row r="6" spans="1:6" ht="13.5" thickBot="1">
      <c r="A6" s="47">
        <v>7111</v>
      </c>
      <c r="B6" s="46" t="s">
        <v>154</v>
      </c>
      <c r="C6" s="118">
        <f>SUM(C7:C17)</f>
        <v>153950000</v>
      </c>
      <c r="D6" s="185">
        <f>SUM(D7:D17)</f>
        <v>0</v>
      </c>
      <c r="E6" s="185">
        <f>SUM(E7:E17)</f>
        <v>0</v>
      </c>
      <c r="F6" s="185">
        <f>C6+D6+E6</f>
        <v>153950000</v>
      </c>
    </row>
    <row r="7" spans="1:6" ht="12.75">
      <c r="A7" s="279">
        <v>711190</v>
      </c>
      <c r="B7" s="157" t="s">
        <v>482</v>
      </c>
      <c r="C7" s="117">
        <v>14000000</v>
      </c>
      <c r="D7" s="188"/>
      <c r="E7" s="188"/>
      <c r="F7" s="184">
        <f aca="true" t="shared" si="0" ref="F7:F38">C7+D7+E7</f>
        <v>14000000</v>
      </c>
    </row>
    <row r="8" spans="1:6" ht="12.75">
      <c r="A8" s="279">
        <v>711111</v>
      </c>
      <c r="B8" s="157" t="s">
        <v>483</v>
      </c>
      <c r="C8" s="117">
        <v>123000000</v>
      </c>
      <c r="D8" s="188"/>
      <c r="E8" s="188"/>
      <c r="F8" s="184">
        <f t="shared" si="0"/>
        <v>123000000</v>
      </c>
    </row>
    <row r="9" spans="1:6" ht="12.75">
      <c r="A9" s="279">
        <v>711120</v>
      </c>
      <c r="B9" s="157" t="s">
        <v>137</v>
      </c>
      <c r="C9" s="117">
        <v>10000000</v>
      </c>
      <c r="D9" s="188"/>
      <c r="E9" s="188"/>
      <c r="F9" s="184">
        <f t="shared" si="0"/>
        <v>10000000</v>
      </c>
    </row>
    <row r="10" spans="1:6" ht="12.75">
      <c r="A10" s="279">
        <v>711143</v>
      </c>
      <c r="B10" s="157" t="s">
        <v>138</v>
      </c>
      <c r="C10" s="117">
        <v>3000000</v>
      </c>
      <c r="D10" s="188"/>
      <c r="E10" s="188"/>
      <c r="F10" s="184">
        <f t="shared" si="0"/>
        <v>3000000</v>
      </c>
    </row>
    <row r="11" spans="1:6" ht="12.75">
      <c r="A11" s="279">
        <v>711146</v>
      </c>
      <c r="B11" s="157" t="s">
        <v>139</v>
      </c>
      <c r="C11" s="117">
        <v>50000</v>
      </c>
      <c r="D11" s="188"/>
      <c r="E11" s="188"/>
      <c r="F11" s="184">
        <f t="shared" si="0"/>
        <v>50000</v>
      </c>
    </row>
    <row r="12" spans="1:6" ht="12.75">
      <c r="A12" s="279">
        <v>711147</v>
      </c>
      <c r="B12" s="157" t="s">
        <v>334</v>
      </c>
      <c r="C12" s="117">
        <v>3000000</v>
      </c>
      <c r="D12" s="188"/>
      <c r="E12" s="188"/>
      <c r="F12" s="184">
        <f t="shared" si="0"/>
        <v>3000000</v>
      </c>
    </row>
    <row r="13" spans="1:6" ht="12.75">
      <c r="A13" s="279">
        <v>711160</v>
      </c>
      <c r="B13" s="157" t="s">
        <v>335</v>
      </c>
      <c r="C13" s="117">
        <v>50000</v>
      </c>
      <c r="D13" s="188"/>
      <c r="E13" s="188"/>
      <c r="F13" s="184">
        <f t="shared" si="0"/>
        <v>50000</v>
      </c>
    </row>
    <row r="14" spans="1:6" ht="12.75">
      <c r="A14" s="279">
        <v>711183</v>
      </c>
      <c r="B14" s="157" t="s">
        <v>484</v>
      </c>
      <c r="C14" s="117">
        <v>50000</v>
      </c>
      <c r="D14" s="188"/>
      <c r="E14" s="188"/>
      <c r="F14" s="184">
        <f t="shared" si="0"/>
        <v>50000</v>
      </c>
    </row>
    <row r="15" spans="1:6" ht="12.75">
      <c r="A15" s="279">
        <v>711184</v>
      </c>
      <c r="B15" s="157" t="s">
        <v>244</v>
      </c>
      <c r="C15" s="117">
        <v>200000</v>
      </c>
      <c r="D15" s="188"/>
      <c r="E15" s="188"/>
      <c r="F15" s="184">
        <f t="shared" si="0"/>
        <v>200000</v>
      </c>
    </row>
    <row r="16" spans="1:6" ht="12.75">
      <c r="A16" s="279">
        <v>711181</v>
      </c>
      <c r="B16" s="157" t="s">
        <v>485</v>
      </c>
      <c r="C16" s="117">
        <v>200000</v>
      </c>
      <c r="D16" s="188"/>
      <c r="E16" s="188"/>
      <c r="F16" s="184">
        <f t="shared" si="0"/>
        <v>200000</v>
      </c>
    </row>
    <row r="17" spans="1:6" ht="13.5" thickBot="1">
      <c r="A17" s="279">
        <v>711145</v>
      </c>
      <c r="B17" s="193" t="s">
        <v>245</v>
      </c>
      <c r="C17" s="187">
        <v>400000</v>
      </c>
      <c r="D17" s="188"/>
      <c r="E17" s="188"/>
      <c r="F17" s="184">
        <f t="shared" si="0"/>
        <v>400000</v>
      </c>
    </row>
    <row r="18" spans="1:6" ht="13.5" thickBot="1">
      <c r="A18" s="197">
        <v>7131</v>
      </c>
      <c r="B18" s="200" t="s">
        <v>140</v>
      </c>
      <c r="C18" s="198">
        <f>C19</f>
        <v>27000000</v>
      </c>
      <c r="D18" s="229">
        <f>D19</f>
        <v>0</v>
      </c>
      <c r="E18" s="229">
        <f>E19</f>
        <v>0</v>
      </c>
      <c r="F18" s="184">
        <f t="shared" si="0"/>
        <v>27000000</v>
      </c>
    </row>
    <row r="19" spans="1:6" ht="13.5" thickBot="1">
      <c r="A19" s="124"/>
      <c r="B19" s="194" t="s">
        <v>141</v>
      </c>
      <c r="C19" s="260">
        <v>27000000</v>
      </c>
      <c r="D19" s="188"/>
      <c r="E19" s="188"/>
      <c r="F19" s="184">
        <f t="shared" si="0"/>
        <v>27000000</v>
      </c>
    </row>
    <row r="20" spans="1:6" ht="13.5" thickBot="1">
      <c r="A20" s="197">
        <v>7133</v>
      </c>
      <c r="B20" s="199" t="s">
        <v>142</v>
      </c>
      <c r="C20" s="198">
        <f>C21</f>
        <v>3000000</v>
      </c>
      <c r="D20" s="229">
        <f>D21</f>
        <v>0</v>
      </c>
      <c r="E20" s="229">
        <f>E21</f>
        <v>0</v>
      </c>
      <c r="F20" s="184">
        <f t="shared" si="0"/>
        <v>3000000</v>
      </c>
    </row>
    <row r="21" spans="1:6" ht="13.5" thickBot="1">
      <c r="A21" s="48"/>
      <c r="B21" s="192" t="s">
        <v>143</v>
      </c>
      <c r="C21" s="260">
        <v>3000000</v>
      </c>
      <c r="D21" s="188"/>
      <c r="E21" s="188"/>
      <c r="F21" s="184">
        <f t="shared" si="0"/>
        <v>3000000</v>
      </c>
    </row>
    <row r="22" spans="1:6" ht="13.5" thickBot="1">
      <c r="A22" s="49">
        <v>7134</v>
      </c>
      <c r="B22" s="190" t="s">
        <v>144</v>
      </c>
      <c r="C22" s="180">
        <f>C23</f>
        <v>8000000</v>
      </c>
      <c r="D22" s="229">
        <f>D23</f>
        <v>0</v>
      </c>
      <c r="E22" s="229">
        <f>E23</f>
        <v>0</v>
      </c>
      <c r="F22" s="184">
        <f t="shared" si="0"/>
        <v>8000000</v>
      </c>
    </row>
    <row r="23" spans="1:6" ht="13.5" thickBot="1">
      <c r="A23" s="124"/>
      <c r="B23" s="191" t="s">
        <v>375</v>
      </c>
      <c r="C23" s="260">
        <v>8000000</v>
      </c>
      <c r="D23" s="188"/>
      <c r="E23" s="188"/>
      <c r="F23" s="184">
        <f t="shared" si="0"/>
        <v>8000000</v>
      </c>
    </row>
    <row r="24" spans="1:6" ht="13.5" thickBot="1">
      <c r="A24" s="49">
        <v>7144</v>
      </c>
      <c r="B24" s="165" t="s">
        <v>246</v>
      </c>
      <c r="C24" s="118">
        <f>SUM(C25:C25)</f>
        <v>150000</v>
      </c>
      <c r="D24" s="184">
        <f>SUM(D25:D25)</f>
        <v>0</v>
      </c>
      <c r="E24" s="184">
        <f>SUM(E25:E25)</f>
        <v>0</v>
      </c>
      <c r="F24" s="184">
        <f t="shared" si="0"/>
        <v>150000</v>
      </c>
    </row>
    <row r="25" spans="1:6" ht="13.5" thickBot="1">
      <c r="A25" s="48"/>
      <c r="B25" s="159" t="s">
        <v>377</v>
      </c>
      <c r="C25" s="187">
        <v>150000</v>
      </c>
      <c r="D25" s="188"/>
      <c r="E25" s="188"/>
      <c r="F25" s="184">
        <f t="shared" si="0"/>
        <v>150000</v>
      </c>
    </row>
    <row r="26" spans="1:6" ht="13.5" thickBot="1">
      <c r="A26" s="49">
        <v>7145</v>
      </c>
      <c r="B26" s="160" t="s">
        <v>288</v>
      </c>
      <c r="C26" s="118">
        <f>SUM(C27:C32)</f>
        <v>16600000</v>
      </c>
      <c r="D26" s="184">
        <f>SUM(D27:D31)</f>
        <v>0</v>
      </c>
      <c r="E26" s="184">
        <f>SUM(E27:E31)</f>
        <v>0</v>
      </c>
      <c r="F26" s="184">
        <f t="shared" si="0"/>
        <v>16600000</v>
      </c>
    </row>
    <row r="27" spans="1:6" ht="12.75">
      <c r="A27" s="48"/>
      <c r="B27" s="161" t="s">
        <v>381</v>
      </c>
      <c r="C27" s="117">
        <v>500000</v>
      </c>
      <c r="D27" s="188"/>
      <c r="E27" s="188"/>
      <c r="F27" s="184">
        <f t="shared" si="0"/>
        <v>500000</v>
      </c>
    </row>
    <row r="28" spans="1:6" ht="12.75">
      <c r="A28" s="48"/>
      <c r="B28" s="157" t="s">
        <v>247</v>
      </c>
      <c r="C28" s="117">
        <v>10000000</v>
      </c>
      <c r="D28" s="188"/>
      <c r="E28" s="188"/>
      <c r="F28" s="184">
        <f t="shared" si="0"/>
        <v>10000000</v>
      </c>
    </row>
    <row r="29" spans="1:6" ht="12.75">
      <c r="A29" s="48"/>
      <c r="B29" s="157" t="s">
        <v>257</v>
      </c>
      <c r="C29" s="117">
        <v>100000</v>
      </c>
      <c r="D29" s="188"/>
      <c r="E29" s="188"/>
      <c r="F29" s="184">
        <f t="shared" si="0"/>
        <v>100000</v>
      </c>
    </row>
    <row r="30" spans="1:6" ht="12.75">
      <c r="A30" s="48"/>
      <c r="B30" s="157" t="s">
        <v>145</v>
      </c>
      <c r="C30" s="117">
        <v>500000</v>
      </c>
      <c r="D30" s="188"/>
      <c r="E30" s="188"/>
      <c r="F30" s="184">
        <f t="shared" si="0"/>
        <v>500000</v>
      </c>
    </row>
    <row r="31" spans="1:6" ht="12.75">
      <c r="A31" s="49"/>
      <c r="B31" s="157" t="s">
        <v>136</v>
      </c>
      <c r="C31" s="187">
        <v>5000000</v>
      </c>
      <c r="D31" s="188"/>
      <c r="E31" s="188"/>
      <c r="F31" s="184">
        <f t="shared" si="0"/>
        <v>5000000</v>
      </c>
    </row>
    <row r="32" spans="1:6" ht="13.5" thickBot="1">
      <c r="A32" s="49"/>
      <c r="B32" s="157" t="s">
        <v>300</v>
      </c>
      <c r="C32" s="215">
        <v>500000</v>
      </c>
      <c r="D32" s="188"/>
      <c r="E32" s="188"/>
      <c r="F32" s="186">
        <f t="shared" si="0"/>
        <v>500000</v>
      </c>
    </row>
    <row r="33" spans="1:6" ht="24.75" thickBot="1">
      <c r="A33" s="49">
        <v>7161</v>
      </c>
      <c r="B33" s="162" t="s">
        <v>383</v>
      </c>
      <c r="C33" s="180">
        <f>SUM(C34)</f>
        <v>10000000</v>
      </c>
      <c r="D33" s="180">
        <f>SUM(D34)</f>
        <v>0</v>
      </c>
      <c r="E33" s="180">
        <f>SUM(E34)</f>
        <v>0</v>
      </c>
      <c r="F33" s="277">
        <f t="shared" si="0"/>
        <v>10000000</v>
      </c>
    </row>
    <row r="34" spans="1:6" ht="13.5" thickBot="1">
      <c r="A34" s="49"/>
      <c r="B34" s="157" t="s">
        <v>248</v>
      </c>
      <c r="C34" s="181">
        <v>10000000</v>
      </c>
      <c r="D34" s="188"/>
      <c r="E34" s="188"/>
      <c r="F34" s="185">
        <f t="shared" si="0"/>
        <v>10000000</v>
      </c>
    </row>
    <row r="35" spans="1:6" ht="12.75">
      <c r="A35" s="50">
        <v>7311</v>
      </c>
      <c r="B35" s="226" t="s">
        <v>297</v>
      </c>
      <c r="C35" s="222">
        <f>C36+C37</f>
        <v>19800000</v>
      </c>
      <c r="D35" s="229">
        <f>D36</f>
        <v>0</v>
      </c>
      <c r="E35" s="229">
        <f>E36</f>
        <v>0</v>
      </c>
      <c r="F35" s="184">
        <f t="shared" si="0"/>
        <v>19800000</v>
      </c>
    </row>
    <row r="36" spans="1:6" ht="12.75">
      <c r="A36" s="224"/>
      <c r="B36" s="227" t="s">
        <v>296</v>
      </c>
      <c r="C36" s="261">
        <v>0</v>
      </c>
      <c r="D36" s="228">
        <v>0</v>
      </c>
      <c r="E36" s="229">
        <v>0</v>
      </c>
      <c r="F36" s="184">
        <f t="shared" si="0"/>
        <v>0</v>
      </c>
    </row>
    <row r="37" spans="1:6" ht="12.75">
      <c r="A37" s="225"/>
      <c r="B37" s="227" t="s">
        <v>318</v>
      </c>
      <c r="C37" s="261">
        <v>19800000</v>
      </c>
      <c r="D37" s="228"/>
      <c r="E37" s="229"/>
      <c r="F37" s="184">
        <f t="shared" si="0"/>
        <v>19800000</v>
      </c>
    </row>
    <row r="38" spans="1:6" ht="13.5" thickBot="1">
      <c r="A38" s="115">
        <v>7312</v>
      </c>
      <c r="B38" s="164" t="s">
        <v>258</v>
      </c>
      <c r="C38" s="223">
        <f>C39</f>
        <v>0</v>
      </c>
      <c r="D38" s="229">
        <f>D39</f>
        <v>0</v>
      </c>
      <c r="E38" s="229">
        <f>E39</f>
        <v>0</v>
      </c>
      <c r="F38" s="184">
        <f t="shared" si="0"/>
        <v>0</v>
      </c>
    </row>
    <row r="39" spans="1:6" ht="13.5" thickBot="1">
      <c r="A39" s="47"/>
      <c r="B39" s="163" t="s">
        <v>262</v>
      </c>
      <c r="C39" s="195"/>
      <c r="D39" s="228"/>
      <c r="E39" s="228"/>
      <c r="F39" s="186">
        <f aca="true" t="shared" si="1" ref="F39:F81">C39+D39+E39</f>
        <v>0</v>
      </c>
    </row>
    <row r="40" spans="1:6" ht="13.5" thickBot="1">
      <c r="A40" s="47">
        <v>7331</v>
      </c>
      <c r="B40" s="165" t="s">
        <v>146</v>
      </c>
      <c r="C40" s="180">
        <f>C41+C43+C42</f>
        <v>154656775</v>
      </c>
      <c r="D40" s="180">
        <f>D41+D43+D42</f>
        <v>0</v>
      </c>
      <c r="E40" s="180">
        <f>E41+E43+E42</f>
        <v>17276756</v>
      </c>
      <c r="F40" s="277">
        <f t="shared" si="1"/>
        <v>171933531</v>
      </c>
    </row>
    <row r="41" spans="1:6" ht="12.75">
      <c r="A41" s="48"/>
      <c r="B41" s="166" t="s">
        <v>486</v>
      </c>
      <c r="C41" s="214">
        <v>154656775</v>
      </c>
      <c r="D41" s="188"/>
      <c r="E41" s="188"/>
      <c r="F41" s="368">
        <f t="shared" si="1"/>
        <v>154656775</v>
      </c>
    </row>
    <row r="42" spans="1:6" ht="12.75">
      <c r="A42" s="114"/>
      <c r="B42" s="167" t="s">
        <v>520</v>
      </c>
      <c r="C42" s="215"/>
      <c r="D42" s="188"/>
      <c r="E42" s="188">
        <v>17276756</v>
      </c>
      <c r="F42" s="368">
        <f t="shared" si="1"/>
        <v>17276756</v>
      </c>
    </row>
    <row r="43" spans="1:6" ht="12.75">
      <c r="A43" s="114"/>
      <c r="B43" s="167" t="s">
        <v>317</v>
      </c>
      <c r="C43" s="215">
        <v>0</v>
      </c>
      <c r="D43" s="188"/>
      <c r="E43" s="188"/>
      <c r="F43" s="184">
        <f t="shared" si="1"/>
        <v>0</v>
      </c>
    </row>
    <row r="44" spans="1:6" ht="13.5" thickBot="1">
      <c r="A44" s="49">
        <v>7332</v>
      </c>
      <c r="B44" s="158" t="s">
        <v>487</v>
      </c>
      <c r="C44" s="223">
        <f>C45</f>
        <v>56500000</v>
      </c>
      <c r="D44" s="229">
        <f>D45</f>
        <v>0</v>
      </c>
      <c r="E44" s="229">
        <f>E45</f>
        <v>0</v>
      </c>
      <c r="F44" s="184">
        <f t="shared" si="1"/>
        <v>56500000</v>
      </c>
    </row>
    <row r="45" spans="1:6" ht="13.5" thickBot="1">
      <c r="A45" s="49"/>
      <c r="B45" s="369" t="s">
        <v>487</v>
      </c>
      <c r="C45" s="262">
        <v>56500000</v>
      </c>
      <c r="D45" s="264"/>
      <c r="E45" s="264"/>
      <c r="F45" s="184">
        <f t="shared" si="1"/>
        <v>56500000</v>
      </c>
    </row>
    <row r="46" spans="1:6" ht="13.5" thickBot="1">
      <c r="A46" s="49">
        <v>7411</v>
      </c>
      <c r="B46" s="165" t="s">
        <v>147</v>
      </c>
      <c r="C46" s="180">
        <f>C47</f>
        <v>800000</v>
      </c>
      <c r="D46" s="229">
        <f>D47</f>
        <v>0</v>
      </c>
      <c r="E46" s="229">
        <f>E47</f>
        <v>0</v>
      </c>
      <c r="F46" s="184">
        <f t="shared" si="1"/>
        <v>800000</v>
      </c>
    </row>
    <row r="47" spans="1:6" ht="13.5" thickBot="1">
      <c r="A47" s="50"/>
      <c r="B47" s="157" t="s">
        <v>148</v>
      </c>
      <c r="C47" s="260">
        <v>800000</v>
      </c>
      <c r="D47" s="188"/>
      <c r="E47" s="188"/>
      <c r="F47" s="184">
        <f t="shared" si="1"/>
        <v>800000</v>
      </c>
    </row>
    <row r="48" spans="1:6" ht="13.5" thickBot="1">
      <c r="A48" s="49">
        <v>7415</v>
      </c>
      <c r="B48" s="168" t="s">
        <v>149</v>
      </c>
      <c r="C48" s="180">
        <f>SUM(C49:C54)</f>
        <v>25500000</v>
      </c>
      <c r="D48" s="229">
        <f>SUM(D49:D54)</f>
        <v>0</v>
      </c>
      <c r="E48" s="229">
        <f>SUM(E49:E54)</f>
        <v>0</v>
      </c>
      <c r="F48" s="184">
        <f t="shared" si="1"/>
        <v>25500000</v>
      </c>
    </row>
    <row r="49" spans="1:6" ht="12.75">
      <c r="A49" s="50"/>
      <c r="B49" s="159" t="s">
        <v>488</v>
      </c>
      <c r="C49" s="214">
        <v>12500000</v>
      </c>
      <c r="D49" s="188"/>
      <c r="E49" s="188"/>
      <c r="F49" s="184">
        <f t="shared" si="1"/>
        <v>12500000</v>
      </c>
    </row>
    <row r="50" spans="1:6" ht="12.75">
      <c r="A50" s="49"/>
      <c r="B50" s="159" t="s">
        <v>249</v>
      </c>
      <c r="C50" s="215">
        <v>300000</v>
      </c>
      <c r="D50" s="188"/>
      <c r="E50" s="188"/>
      <c r="F50" s="184">
        <f t="shared" si="1"/>
        <v>300000</v>
      </c>
    </row>
    <row r="51" spans="1:6" ht="12.75">
      <c r="A51" s="49"/>
      <c r="B51" s="159" t="s">
        <v>364</v>
      </c>
      <c r="C51" s="215">
        <v>50000</v>
      </c>
      <c r="D51" s="188"/>
      <c r="E51" s="188"/>
      <c r="F51" s="184">
        <f t="shared" si="1"/>
        <v>50000</v>
      </c>
    </row>
    <row r="52" spans="1:6" ht="36">
      <c r="A52" s="49"/>
      <c r="B52" s="161" t="s">
        <v>539</v>
      </c>
      <c r="C52" s="215">
        <v>600000</v>
      </c>
      <c r="D52" s="188"/>
      <c r="E52" s="188"/>
      <c r="F52" s="184">
        <f t="shared" si="1"/>
        <v>600000</v>
      </c>
    </row>
    <row r="53" spans="1:6" ht="12.75">
      <c r="A53" s="49"/>
      <c r="B53" s="159" t="s">
        <v>250</v>
      </c>
      <c r="C53" s="215">
        <v>50000</v>
      </c>
      <c r="D53" s="188"/>
      <c r="E53" s="188"/>
      <c r="F53" s="184">
        <f t="shared" si="1"/>
        <v>50000</v>
      </c>
    </row>
    <row r="54" spans="1:6" ht="13.5" thickBot="1">
      <c r="A54" s="49"/>
      <c r="B54" s="159" t="s">
        <v>251</v>
      </c>
      <c r="C54" s="215">
        <v>12000000</v>
      </c>
      <c r="D54" s="188"/>
      <c r="E54" s="188"/>
      <c r="F54" s="184">
        <f t="shared" si="1"/>
        <v>12000000</v>
      </c>
    </row>
    <row r="55" spans="1:6" ht="13.5" thickBot="1">
      <c r="A55" s="49">
        <v>7421</v>
      </c>
      <c r="B55" s="158" t="s">
        <v>150</v>
      </c>
      <c r="C55" s="118">
        <f>SUM(C56:C58)</f>
        <v>3200000</v>
      </c>
      <c r="D55" s="184">
        <f>SUM(D56:D56)</f>
        <v>0</v>
      </c>
      <c r="E55" s="184">
        <f>SUM(E56:E56)</f>
        <v>0</v>
      </c>
      <c r="F55" s="184">
        <f t="shared" si="1"/>
        <v>3200000</v>
      </c>
    </row>
    <row r="56" spans="1:6" ht="12.75">
      <c r="A56" s="49"/>
      <c r="B56" s="157" t="s">
        <v>151</v>
      </c>
      <c r="C56" s="263">
        <v>3000000</v>
      </c>
      <c r="D56" s="188"/>
      <c r="E56" s="188"/>
      <c r="F56" s="184">
        <f t="shared" si="1"/>
        <v>3000000</v>
      </c>
    </row>
    <row r="57" spans="1:6" ht="12.75">
      <c r="A57" s="49"/>
      <c r="B57" s="157" t="s">
        <v>365</v>
      </c>
      <c r="C57" s="188">
        <v>0</v>
      </c>
      <c r="D57" s="188"/>
      <c r="E57" s="188"/>
      <c r="F57" s="184">
        <f t="shared" si="1"/>
        <v>0</v>
      </c>
    </row>
    <row r="58" spans="1:6" ht="12.75">
      <c r="A58" s="49"/>
      <c r="B58" s="157" t="s">
        <v>489</v>
      </c>
      <c r="C58" s="188">
        <v>200000</v>
      </c>
      <c r="D58" s="188"/>
      <c r="E58" s="188"/>
      <c r="F58" s="184">
        <f t="shared" si="1"/>
        <v>200000</v>
      </c>
    </row>
    <row r="59" spans="1:6" ht="13.5" thickBot="1">
      <c r="A59" s="49">
        <v>7422</v>
      </c>
      <c r="B59" s="169" t="s">
        <v>252</v>
      </c>
      <c r="C59" s="223">
        <f>C61+C60</f>
        <v>6500000</v>
      </c>
      <c r="D59" s="229">
        <f>D61+D60</f>
        <v>0</v>
      </c>
      <c r="E59" s="229">
        <f>E61+E60</f>
        <v>0</v>
      </c>
      <c r="F59" s="184">
        <f t="shared" si="1"/>
        <v>6500000</v>
      </c>
    </row>
    <row r="60" spans="1:6" ht="12.75">
      <c r="A60" s="49"/>
      <c r="B60" s="157" t="s">
        <v>253</v>
      </c>
      <c r="C60" s="214">
        <v>1500000</v>
      </c>
      <c r="D60" s="188"/>
      <c r="E60" s="188"/>
      <c r="F60" s="184">
        <f t="shared" si="1"/>
        <v>1500000</v>
      </c>
    </row>
    <row r="61" spans="1:6" ht="13.5" thickBot="1">
      <c r="A61" s="49"/>
      <c r="B61" s="157" t="s">
        <v>374</v>
      </c>
      <c r="C61" s="216">
        <v>5000000</v>
      </c>
      <c r="D61" s="188"/>
      <c r="E61" s="188"/>
      <c r="F61" s="184">
        <f t="shared" si="1"/>
        <v>5000000</v>
      </c>
    </row>
    <row r="62" spans="1:6" ht="13.5" thickBot="1">
      <c r="A62" s="49">
        <v>7423</v>
      </c>
      <c r="B62" s="58" t="s">
        <v>167</v>
      </c>
      <c r="C62" s="180">
        <f>C63</f>
        <v>0</v>
      </c>
      <c r="D62" s="229">
        <f>D63</f>
        <v>13033160</v>
      </c>
      <c r="E62" s="229">
        <f>E63</f>
        <v>0</v>
      </c>
      <c r="F62" s="184">
        <f t="shared" si="1"/>
        <v>13033160</v>
      </c>
    </row>
    <row r="63" spans="1:6" ht="13.5" thickBot="1">
      <c r="A63" s="49"/>
      <c r="B63" s="157" t="s">
        <v>152</v>
      </c>
      <c r="C63" s="260">
        <v>0</v>
      </c>
      <c r="D63" s="188">
        <v>13033160</v>
      </c>
      <c r="E63" s="188"/>
      <c r="F63" s="184">
        <f t="shared" si="1"/>
        <v>13033160</v>
      </c>
    </row>
    <row r="64" spans="1:6" ht="13.5" thickBot="1">
      <c r="A64" s="49">
        <v>7433</v>
      </c>
      <c r="B64" s="158" t="s">
        <v>254</v>
      </c>
      <c r="C64" s="180">
        <f>C65</f>
        <v>5000000</v>
      </c>
      <c r="D64" s="229">
        <f>D65</f>
        <v>0</v>
      </c>
      <c r="E64" s="367">
        <f>E65</f>
        <v>0</v>
      </c>
      <c r="F64" s="184">
        <f t="shared" si="1"/>
        <v>5000000</v>
      </c>
    </row>
    <row r="65" spans="1:6" ht="13.5" thickBot="1">
      <c r="A65" s="49"/>
      <c r="B65" s="170" t="s">
        <v>255</v>
      </c>
      <c r="C65" s="260">
        <v>5000000</v>
      </c>
      <c r="D65" s="189"/>
      <c r="E65" s="216"/>
      <c r="F65" s="186">
        <f t="shared" si="1"/>
        <v>5000000</v>
      </c>
    </row>
    <row r="66" spans="1:6" ht="13.5" thickBot="1">
      <c r="A66" s="49">
        <v>7441</v>
      </c>
      <c r="B66" s="363" t="s">
        <v>476</v>
      </c>
      <c r="C66" s="366">
        <f>C67</f>
        <v>5700000</v>
      </c>
      <c r="D66" s="366">
        <f>D67</f>
        <v>0</v>
      </c>
      <c r="E66" s="372">
        <f>E67</f>
        <v>0</v>
      </c>
      <c r="F66" s="277">
        <f t="shared" si="1"/>
        <v>5700000</v>
      </c>
    </row>
    <row r="67" spans="1:6" ht="13.5" thickBot="1">
      <c r="A67" s="49"/>
      <c r="B67" s="364" t="s">
        <v>476</v>
      </c>
      <c r="C67" s="371">
        <v>5700000</v>
      </c>
      <c r="D67" s="365"/>
      <c r="E67" s="214"/>
      <c r="F67" s="374">
        <f t="shared" si="1"/>
        <v>5700000</v>
      </c>
    </row>
    <row r="68" spans="1:6" ht="13.5" thickBot="1">
      <c r="A68" s="49">
        <v>7442</v>
      </c>
      <c r="B68" s="370" t="s">
        <v>490</v>
      </c>
      <c r="C68" s="366">
        <f>C69</f>
        <v>1600000</v>
      </c>
      <c r="D68" s="366">
        <f>D69</f>
        <v>0</v>
      </c>
      <c r="E68" s="366">
        <f>E69</f>
        <v>0</v>
      </c>
      <c r="F68" s="277">
        <f t="shared" si="1"/>
        <v>1600000</v>
      </c>
    </row>
    <row r="69" spans="1:6" ht="12.75">
      <c r="A69" s="49"/>
      <c r="B69" s="364" t="s">
        <v>490</v>
      </c>
      <c r="C69" s="365">
        <v>1600000</v>
      </c>
      <c r="D69" s="365"/>
      <c r="E69" s="214"/>
      <c r="F69" s="185">
        <f t="shared" si="1"/>
        <v>1600000</v>
      </c>
    </row>
    <row r="70" spans="1:6" ht="12.75">
      <c r="A70" s="49">
        <v>7451</v>
      </c>
      <c r="B70" s="221" t="s">
        <v>478</v>
      </c>
      <c r="C70" s="243">
        <f>C71+C72</f>
        <v>14500000</v>
      </c>
      <c r="D70" s="243">
        <f>D71+D72</f>
        <v>0</v>
      </c>
      <c r="E70" s="243">
        <f>E71+E72</f>
        <v>0</v>
      </c>
      <c r="F70" s="185">
        <f t="shared" si="1"/>
        <v>14500000</v>
      </c>
    </row>
    <row r="71" spans="1:6" ht="12.75">
      <c r="A71" s="197"/>
      <c r="B71" s="191" t="s">
        <v>479</v>
      </c>
      <c r="C71" s="215">
        <v>13000000</v>
      </c>
      <c r="D71" s="188"/>
      <c r="E71" s="188"/>
      <c r="F71" s="184">
        <f t="shared" si="1"/>
        <v>13000000</v>
      </c>
    </row>
    <row r="72" spans="1:6" ht="12.75">
      <c r="A72" s="220"/>
      <c r="B72" s="191" t="s">
        <v>316</v>
      </c>
      <c r="C72" s="215">
        <v>1500000</v>
      </c>
      <c r="D72" s="188"/>
      <c r="E72" s="188"/>
      <c r="F72" s="184">
        <f t="shared" si="1"/>
        <v>1500000</v>
      </c>
    </row>
    <row r="73" spans="1:6" ht="12.75">
      <c r="A73" s="106">
        <v>7711</v>
      </c>
      <c r="B73" s="171" t="s">
        <v>481</v>
      </c>
      <c r="C73" s="243">
        <f>C74</f>
        <v>2000000</v>
      </c>
      <c r="D73" s="243">
        <f>D74</f>
        <v>0</v>
      </c>
      <c r="E73" s="243">
        <f>E74</f>
        <v>0</v>
      </c>
      <c r="F73" s="184">
        <f t="shared" si="1"/>
        <v>2000000</v>
      </c>
    </row>
    <row r="74" spans="1:6" ht="12.75">
      <c r="A74" s="220"/>
      <c r="B74" s="192" t="s">
        <v>480</v>
      </c>
      <c r="C74" s="189">
        <v>2000000</v>
      </c>
      <c r="D74" s="376"/>
      <c r="E74" s="376"/>
      <c r="F74" s="186">
        <f t="shared" si="1"/>
        <v>2000000</v>
      </c>
    </row>
    <row r="75" spans="1:6" ht="12.75">
      <c r="A75" s="220">
        <v>8111</v>
      </c>
      <c r="B75" s="171" t="s">
        <v>517</v>
      </c>
      <c r="C75" s="188">
        <f>C76</f>
        <v>500000</v>
      </c>
      <c r="D75" s="188">
        <f>D76</f>
        <v>0</v>
      </c>
      <c r="E75" s="188">
        <f>E76</f>
        <v>0</v>
      </c>
      <c r="F75" s="186">
        <f t="shared" si="1"/>
        <v>500000</v>
      </c>
    </row>
    <row r="76" spans="1:6" ht="12.75">
      <c r="A76" s="220"/>
      <c r="B76" s="192" t="s">
        <v>518</v>
      </c>
      <c r="C76" s="188">
        <v>500000</v>
      </c>
      <c r="D76" s="229"/>
      <c r="E76" s="229"/>
      <c r="F76" s="186">
        <f t="shared" si="1"/>
        <v>500000</v>
      </c>
    </row>
    <row r="77" spans="1:6" ht="13.5" thickBot="1">
      <c r="A77" s="220">
        <v>8121</v>
      </c>
      <c r="B77" s="375" t="s">
        <v>475</v>
      </c>
      <c r="C77" s="223">
        <f>C78</f>
        <v>1000000</v>
      </c>
      <c r="D77" s="381">
        <f>D78</f>
        <v>0</v>
      </c>
      <c r="E77" s="381">
        <f>E78</f>
        <v>0</v>
      </c>
      <c r="F77" s="380">
        <f t="shared" si="1"/>
        <v>1000000</v>
      </c>
    </row>
    <row r="78" spans="1:6" ht="13.5" thickBot="1">
      <c r="A78" s="240"/>
      <c r="B78" s="373" t="s">
        <v>475</v>
      </c>
      <c r="C78" s="214">
        <v>1000000</v>
      </c>
      <c r="D78" s="371"/>
      <c r="E78" s="371"/>
      <c r="F78" s="377">
        <f t="shared" si="1"/>
        <v>1000000</v>
      </c>
    </row>
    <row r="79" spans="1:6" ht="13.5" thickBot="1">
      <c r="A79" s="96"/>
      <c r="B79" s="112" t="s">
        <v>256</v>
      </c>
      <c r="C79" s="244">
        <f>SUM(C6+C18+C20+C22+C24+C26+C33+C35+C38+C40+C44+C46+C48+C55+C59+C62+C64+C66+C68+C70+C73+C77+C75)</f>
        <v>515956775</v>
      </c>
      <c r="D79" s="244">
        <f>SUM(D6+D18+D20+D22+D24+D26+D33+D35+D38+D40+D44+D46+D48+D55+D59+D62+D64+D66+D68+D70+D73+D77+D75)</f>
        <v>13033160</v>
      </c>
      <c r="E79" s="244">
        <f>SUM(E6+E18+E20+E22+E24+E26+E33+E35+E38+E40+E44+E46+E48+E55+E59+E62+E64+E66+E68+E70+E73+E77+E75)</f>
        <v>17276756</v>
      </c>
      <c r="F79" s="217">
        <f t="shared" si="1"/>
        <v>546266691</v>
      </c>
    </row>
    <row r="80" spans="1:6" ht="13.5" thickBot="1">
      <c r="A80" s="50">
        <v>311</v>
      </c>
      <c r="B80" s="171" t="s">
        <v>477</v>
      </c>
      <c r="C80" s="118">
        <v>12000000</v>
      </c>
      <c r="D80" s="118">
        <v>0</v>
      </c>
      <c r="E80" s="277">
        <v>0</v>
      </c>
      <c r="F80" s="217">
        <f t="shared" si="1"/>
        <v>12000000</v>
      </c>
    </row>
    <row r="81" spans="1:6" ht="13.5" thickBot="1">
      <c r="A81" s="113"/>
      <c r="B81" s="45" t="s">
        <v>153</v>
      </c>
      <c r="C81" s="180">
        <f>C79+C80</f>
        <v>527956775</v>
      </c>
      <c r="D81" s="180">
        <f>D79+D80</f>
        <v>13033160</v>
      </c>
      <c r="E81" s="196">
        <f>E79+E80</f>
        <v>17276756</v>
      </c>
      <c r="F81" s="217">
        <f t="shared" si="1"/>
        <v>558266691</v>
      </c>
    </row>
    <row r="83" ht="12.75">
      <c r="B83" s="1" t="s">
        <v>0</v>
      </c>
    </row>
  </sheetData>
  <sheetProtection/>
  <mergeCells count="1">
    <mergeCell ref="A3:F3"/>
  </mergeCells>
  <printOptions/>
  <pageMargins left="0.03937007874015748" right="0" top="0.2362204724409449" bottom="0.34" header="0" footer="0"/>
  <pageSetup horizontalDpi="240" verticalDpi="240" orientation="landscape" paperSize="9" r:id="rId2"/>
  <headerFooter alignWithMargins="0">
    <oddFooter>&amp;LPlan&amp;C&amp;P/&amp;N&amp;R&amp;D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6"/>
  <sheetViews>
    <sheetView zoomScalePageLayoutView="0" workbookViewId="0" topLeftCell="A231">
      <selection activeCell="G244" sqref="G244"/>
    </sheetView>
  </sheetViews>
  <sheetFormatPr defaultColWidth="9.140625" defaultRowHeight="12.75"/>
  <cols>
    <col min="1" max="1" width="4.57421875" style="1" customWidth="1"/>
    <col min="2" max="2" width="4.8515625" style="1" customWidth="1"/>
    <col min="3" max="3" width="4.8515625" style="2" customWidth="1"/>
    <col min="4" max="4" width="4.00390625" style="2" customWidth="1"/>
    <col min="5" max="5" width="5.140625" style="2" customWidth="1"/>
    <col min="6" max="6" width="55.140625" style="1" customWidth="1"/>
    <col min="7" max="7" width="14.57421875" style="1" customWidth="1"/>
    <col min="8" max="8" width="12.7109375" style="1" customWidth="1"/>
    <col min="9" max="9" width="12.8515625" style="1" customWidth="1"/>
    <col min="10" max="10" width="12.421875" style="4" customWidth="1"/>
    <col min="11" max="11" width="9.00390625" style="4" customWidth="1"/>
    <col min="12" max="16384" width="9.140625" style="1" customWidth="1"/>
  </cols>
  <sheetData>
    <row r="1" spans="1:10" ht="15.75" customHeight="1" thickBot="1">
      <c r="A1" s="388" t="s">
        <v>162</v>
      </c>
      <c r="B1" s="388"/>
      <c r="C1" s="388"/>
      <c r="D1" s="388"/>
      <c r="E1" s="388"/>
      <c r="F1" s="388"/>
      <c r="G1" s="388"/>
      <c r="H1" s="388"/>
      <c r="I1" s="388"/>
      <c r="J1" s="388"/>
    </row>
    <row r="2" spans="4:6" ht="15.75" hidden="1" thickBot="1">
      <c r="D2" s="3" t="s">
        <v>0</v>
      </c>
      <c r="E2" s="3" t="s">
        <v>0</v>
      </c>
      <c r="F2" s="1" t="s">
        <v>0</v>
      </c>
    </row>
    <row r="3" spans="1:10" ht="69.75" customHeight="1" thickBot="1">
      <c r="A3" s="54" t="s">
        <v>1</v>
      </c>
      <c r="B3" s="55" t="s">
        <v>2</v>
      </c>
      <c r="C3" s="146" t="s">
        <v>3</v>
      </c>
      <c r="D3" s="88" t="s">
        <v>4</v>
      </c>
      <c r="E3" s="89" t="s">
        <v>5</v>
      </c>
      <c r="F3" s="90" t="s">
        <v>6</v>
      </c>
      <c r="G3" s="89" t="s">
        <v>305</v>
      </c>
      <c r="H3" s="89" t="s">
        <v>303</v>
      </c>
      <c r="I3" s="147" t="s">
        <v>304</v>
      </c>
      <c r="J3" s="258" t="s">
        <v>298</v>
      </c>
    </row>
    <row r="4" spans="1:10" ht="13.5" thickBot="1">
      <c r="A4" s="11">
        <v>1</v>
      </c>
      <c r="B4" s="10">
        <v>2</v>
      </c>
      <c r="C4" s="9">
        <v>3</v>
      </c>
      <c r="D4" s="9">
        <v>4</v>
      </c>
      <c r="E4" s="9">
        <v>5</v>
      </c>
      <c r="F4" s="9">
        <v>6</v>
      </c>
      <c r="G4" s="143">
        <v>7</v>
      </c>
      <c r="H4" s="9">
        <v>8</v>
      </c>
      <c r="I4" s="143">
        <v>9</v>
      </c>
      <c r="J4" s="259">
        <v>10</v>
      </c>
    </row>
    <row r="5" spans="1:10" ht="12.75" customHeight="1">
      <c r="A5" s="27">
        <v>1</v>
      </c>
      <c r="B5" s="28"/>
      <c r="C5" s="131"/>
      <c r="D5" s="27"/>
      <c r="E5" s="28"/>
      <c r="F5" s="29" t="s">
        <v>168</v>
      </c>
      <c r="G5" s="108"/>
      <c r="H5" s="30"/>
      <c r="I5" s="108"/>
      <c r="J5" s="257"/>
    </row>
    <row r="6" spans="1:10" ht="24" customHeight="1">
      <c r="A6" s="31"/>
      <c r="B6" s="16"/>
      <c r="C6" s="132">
        <v>110</v>
      </c>
      <c r="D6" s="31"/>
      <c r="E6" s="16"/>
      <c r="F6" s="17" t="s">
        <v>166</v>
      </c>
      <c r="G6" s="63">
        <f>SUM(G7:G9)+G12+G14+G15+G16+G19+G22+G31+G33+G38+G40</f>
        <v>11166000</v>
      </c>
      <c r="H6" s="63">
        <f>SUM(H7:H12)+SUM(H14:H19)+H22+H38+H33</f>
        <v>0</v>
      </c>
      <c r="I6" s="63">
        <f>SUM(I7:I12)+SUM(I14:I19)+I22+I38+I33</f>
        <v>0</v>
      </c>
      <c r="J6" s="63">
        <f>SUM(J7:J12)+SUM(J14:J19)+J22+J38+J33</f>
        <v>11040000</v>
      </c>
    </row>
    <row r="7" spans="1:10" ht="12" customHeight="1">
      <c r="A7" s="32"/>
      <c r="B7" s="15"/>
      <c r="C7" s="133"/>
      <c r="D7" s="32">
        <v>1</v>
      </c>
      <c r="E7" s="15">
        <v>411</v>
      </c>
      <c r="F7" s="13" t="s">
        <v>81</v>
      </c>
      <c r="G7" s="71">
        <v>2600000</v>
      </c>
      <c r="H7" s="71">
        <v>0</v>
      </c>
      <c r="I7" s="71">
        <v>0</v>
      </c>
      <c r="J7" s="71">
        <f>G7+H7+I7</f>
        <v>2600000</v>
      </c>
    </row>
    <row r="8" spans="1:10" ht="12" customHeight="1">
      <c r="A8" s="32"/>
      <c r="B8" s="15"/>
      <c r="C8" s="133"/>
      <c r="D8" s="32">
        <v>2</v>
      </c>
      <c r="E8" s="15">
        <v>412</v>
      </c>
      <c r="F8" s="13" t="s">
        <v>7</v>
      </c>
      <c r="G8" s="71">
        <v>470000</v>
      </c>
      <c r="H8" s="71">
        <v>0</v>
      </c>
      <c r="I8" s="71">
        <v>0</v>
      </c>
      <c r="J8" s="71">
        <f aca="true" t="shared" si="0" ref="J8:J45">G8+H8+I8</f>
        <v>470000</v>
      </c>
    </row>
    <row r="9" spans="1:10" ht="12" customHeight="1">
      <c r="A9" s="32"/>
      <c r="B9" s="15"/>
      <c r="C9" s="133"/>
      <c r="D9" s="32">
        <v>3</v>
      </c>
      <c r="E9" s="15">
        <v>413</v>
      </c>
      <c r="F9" s="13" t="s">
        <v>8</v>
      </c>
      <c r="G9" s="71">
        <f>G10+G11</f>
        <v>14000</v>
      </c>
      <c r="H9" s="71">
        <v>0</v>
      </c>
      <c r="I9" s="71">
        <v>0</v>
      </c>
      <c r="J9" s="71">
        <f t="shared" si="0"/>
        <v>14000</v>
      </c>
    </row>
    <row r="10" spans="1:10" ht="12" customHeight="1">
      <c r="A10" s="32"/>
      <c r="B10" s="15"/>
      <c r="C10" s="133"/>
      <c r="D10" s="32"/>
      <c r="E10" s="15"/>
      <c r="F10" s="247" t="s">
        <v>491</v>
      </c>
      <c r="G10" s="71">
        <v>4000</v>
      </c>
      <c r="H10" s="71"/>
      <c r="I10" s="71"/>
      <c r="J10" s="71">
        <f t="shared" si="0"/>
        <v>4000</v>
      </c>
    </row>
    <row r="11" spans="1:10" ht="12" customHeight="1">
      <c r="A11" s="32"/>
      <c r="B11" s="15"/>
      <c r="C11" s="133"/>
      <c r="D11" s="32"/>
      <c r="E11" s="15"/>
      <c r="F11" s="247" t="s">
        <v>492</v>
      </c>
      <c r="G11" s="71">
        <v>10000</v>
      </c>
      <c r="H11" s="71"/>
      <c r="I11" s="71"/>
      <c r="J11" s="71">
        <f t="shared" si="0"/>
        <v>10000</v>
      </c>
    </row>
    <row r="12" spans="1:10" ht="12" customHeight="1">
      <c r="A12" s="32"/>
      <c r="B12" s="15"/>
      <c r="C12" s="133"/>
      <c r="D12" s="32">
        <v>4</v>
      </c>
      <c r="E12" s="15">
        <v>415</v>
      </c>
      <c r="F12" s="13" t="s">
        <v>9</v>
      </c>
      <c r="G12" s="64">
        <f>G13</f>
        <v>40000</v>
      </c>
      <c r="H12" s="64">
        <f>H13</f>
        <v>0</v>
      </c>
      <c r="I12" s="64">
        <f>I13</f>
        <v>0</v>
      </c>
      <c r="J12" s="71">
        <f t="shared" si="0"/>
        <v>40000</v>
      </c>
    </row>
    <row r="13" spans="1:10" ht="12" customHeight="1">
      <c r="A13" s="32"/>
      <c r="B13" s="15"/>
      <c r="C13" s="133"/>
      <c r="D13" s="32"/>
      <c r="E13" s="15"/>
      <c r="F13" s="247" t="s">
        <v>493</v>
      </c>
      <c r="G13" s="71">
        <v>40000</v>
      </c>
      <c r="H13" s="71">
        <v>0</v>
      </c>
      <c r="I13" s="71">
        <v>0</v>
      </c>
      <c r="J13" s="71">
        <f t="shared" si="0"/>
        <v>40000</v>
      </c>
    </row>
    <row r="14" spans="1:10" ht="12" customHeight="1">
      <c r="A14" s="32"/>
      <c r="B14" s="15"/>
      <c r="C14" s="133"/>
      <c r="D14" s="32">
        <v>5</v>
      </c>
      <c r="E14" s="15">
        <v>416</v>
      </c>
      <c r="F14" s="13" t="s">
        <v>169</v>
      </c>
      <c r="G14" s="71">
        <v>0</v>
      </c>
      <c r="H14" s="71">
        <v>0</v>
      </c>
      <c r="I14" s="71">
        <v>0</v>
      </c>
      <c r="J14" s="71">
        <f t="shared" si="0"/>
        <v>0</v>
      </c>
    </row>
    <row r="15" spans="1:10" ht="12" customHeight="1">
      <c r="A15" s="32"/>
      <c r="B15" s="15"/>
      <c r="C15" s="133"/>
      <c r="D15" s="32">
        <v>6</v>
      </c>
      <c r="E15" s="15">
        <v>417</v>
      </c>
      <c r="F15" s="13" t="s">
        <v>293</v>
      </c>
      <c r="G15" s="71">
        <v>970000</v>
      </c>
      <c r="H15" s="71">
        <v>0</v>
      </c>
      <c r="I15" s="71">
        <v>0</v>
      </c>
      <c r="J15" s="71">
        <f t="shared" si="0"/>
        <v>970000</v>
      </c>
    </row>
    <row r="16" spans="1:10" ht="12" customHeight="1">
      <c r="A16" s="32"/>
      <c r="B16" s="15"/>
      <c r="C16" s="133"/>
      <c r="D16" s="32">
        <v>7</v>
      </c>
      <c r="E16" s="15">
        <v>421</v>
      </c>
      <c r="F16" s="13" t="s">
        <v>30</v>
      </c>
      <c r="G16" s="378">
        <f>G17+G18</f>
        <v>80000</v>
      </c>
      <c r="H16" s="71">
        <v>0</v>
      </c>
      <c r="I16" s="71">
        <v>0</v>
      </c>
      <c r="J16" s="71">
        <f t="shared" si="0"/>
        <v>80000</v>
      </c>
    </row>
    <row r="17" spans="1:10" ht="12" customHeight="1">
      <c r="A17" s="32"/>
      <c r="B17" s="15"/>
      <c r="C17" s="133"/>
      <c r="D17" s="32"/>
      <c r="E17" s="15"/>
      <c r="F17" s="247" t="s">
        <v>91</v>
      </c>
      <c r="G17" s="71">
        <v>70000</v>
      </c>
      <c r="H17" s="71">
        <v>0</v>
      </c>
      <c r="I17" s="71">
        <v>0</v>
      </c>
      <c r="J17" s="71">
        <f t="shared" si="0"/>
        <v>70000</v>
      </c>
    </row>
    <row r="18" spans="1:10" ht="12" customHeight="1">
      <c r="A18" s="32"/>
      <c r="B18" s="15"/>
      <c r="C18" s="133"/>
      <c r="D18" s="32"/>
      <c r="E18" s="15"/>
      <c r="F18" s="247" t="s">
        <v>494</v>
      </c>
      <c r="G18" s="71">
        <v>10000</v>
      </c>
      <c r="H18" s="71">
        <v>0</v>
      </c>
      <c r="I18" s="71">
        <v>0</v>
      </c>
      <c r="J18" s="71">
        <f t="shared" si="0"/>
        <v>10000</v>
      </c>
    </row>
    <row r="19" spans="1:10" ht="12" customHeight="1">
      <c r="A19" s="32"/>
      <c r="B19" s="15"/>
      <c r="C19" s="133"/>
      <c r="D19" s="32">
        <v>8</v>
      </c>
      <c r="E19" s="15">
        <v>422</v>
      </c>
      <c r="F19" s="13" t="s">
        <v>170</v>
      </c>
      <c r="G19" s="64">
        <f>SUM(G20:G21)</f>
        <v>62000</v>
      </c>
      <c r="H19" s="64">
        <f>SUM(H20:H21)</f>
        <v>0</v>
      </c>
      <c r="I19" s="64">
        <f>SUM(I20:I21)</f>
        <v>0</v>
      </c>
      <c r="J19" s="71">
        <f t="shared" si="0"/>
        <v>62000</v>
      </c>
    </row>
    <row r="20" spans="1:10" ht="12" customHeight="1">
      <c r="A20" s="32"/>
      <c r="B20" s="15"/>
      <c r="C20" s="133"/>
      <c r="D20" s="32"/>
      <c r="E20" s="15"/>
      <c r="F20" s="13" t="s">
        <v>10</v>
      </c>
      <c r="G20" s="71">
        <v>40000</v>
      </c>
      <c r="H20" s="71">
        <v>0</v>
      </c>
      <c r="I20" s="71">
        <v>0</v>
      </c>
      <c r="J20" s="71">
        <f t="shared" si="0"/>
        <v>40000</v>
      </c>
    </row>
    <row r="21" spans="1:10" ht="12" customHeight="1">
      <c r="A21" s="32"/>
      <c r="B21" s="15"/>
      <c r="C21" s="133"/>
      <c r="D21" s="32"/>
      <c r="E21" s="15"/>
      <c r="F21" s="13" t="s">
        <v>171</v>
      </c>
      <c r="G21" s="71">
        <v>22000</v>
      </c>
      <c r="H21" s="71">
        <v>0</v>
      </c>
      <c r="I21" s="71">
        <v>0</v>
      </c>
      <c r="J21" s="71">
        <f t="shared" si="0"/>
        <v>22000</v>
      </c>
    </row>
    <row r="22" spans="1:10" ht="12" customHeight="1">
      <c r="A22" s="32"/>
      <c r="B22" s="15"/>
      <c r="C22" s="133"/>
      <c r="D22" s="32">
        <v>9</v>
      </c>
      <c r="E22" s="15">
        <v>423</v>
      </c>
      <c r="F22" s="13" t="s">
        <v>11</v>
      </c>
      <c r="G22" s="64">
        <f>SUM(G23:G30)</f>
        <v>5550000</v>
      </c>
      <c r="H22" s="64">
        <f>SUM(H23:H30)</f>
        <v>0</v>
      </c>
      <c r="I22" s="64">
        <f>SUM(I23:I30)</f>
        <v>0</v>
      </c>
      <c r="J22" s="71">
        <f t="shared" si="0"/>
        <v>5550000</v>
      </c>
    </row>
    <row r="23" spans="1:10" ht="12" customHeight="1">
      <c r="A23" s="32"/>
      <c r="B23" s="15"/>
      <c r="C23" s="133"/>
      <c r="D23" s="32"/>
      <c r="E23" s="15"/>
      <c r="F23" s="247" t="s">
        <v>495</v>
      </c>
      <c r="G23" s="71">
        <v>1900000</v>
      </c>
      <c r="H23" s="71">
        <v>0</v>
      </c>
      <c r="I23" s="71">
        <v>0</v>
      </c>
      <c r="J23" s="71">
        <f t="shared" si="0"/>
        <v>1900000</v>
      </c>
    </row>
    <row r="24" spans="1:10" ht="12" customHeight="1">
      <c r="A24" s="32"/>
      <c r="B24" s="15"/>
      <c r="C24" s="133"/>
      <c r="D24" s="32"/>
      <c r="E24" s="15"/>
      <c r="F24" s="247" t="s">
        <v>496</v>
      </c>
      <c r="G24" s="71">
        <v>600000</v>
      </c>
      <c r="H24" s="71">
        <v>0</v>
      </c>
      <c r="I24" s="71">
        <v>0</v>
      </c>
      <c r="J24" s="71">
        <f t="shared" si="0"/>
        <v>600000</v>
      </c>
    </row>
    <row r="25" spans="1:10" ht="12" customHeight="1">
      <c r="A25" s="32"/>
      <c r="B25" s="15"/>
      <c r="C25" s="133"/>
      <c r="D25" s="32"/>
      <c r="E25" s="15"/>
      <c r="F25" s="13" t="s">
        <v>174</v>
      </c>
      <c r="G25" s="71">
        <v>400000</v>
      </c>
      <c r="H25" s="71">
        <v>0</v>
      </c>
      <c r="I25" s="71">
        <v>0</v>
      </c>
      <c r="J25" s="71">
        <f t="shared" si="0"/>
        <v>400000</v>
      </c>
    </row>
    <row r="26" spans="1:10" ht="12" customHeight="1">
      <c r="A26" s="32"/>
      <c r="B26" s="15"/>
      <c r="C26" s="133"/>
      <c r="D26" s="32"/>
      <c r="E26" s="15"/>
      <c r="F26" s="247" t="s">
        <v>497</v>
      </c>
      <c r="G26" s="71">
        <v>250000</v>
      </c>
      <c r="H26" s="71">
        <v>0</v>
      </c>
      <c r="I26" s="71">
        <v>0</v>
      </c>
      <c r="J26" s="71">
        <f t="shared" si="0"/>
        <v>250000</v>
      </c>
    </row>
    <row r="27" spans="1:10" ht="12" customHeight="1">
      <c r="A27" s="32"/>
      <c r="B27" s="15"/>
      <c r="C27" s="133"/>
      <c r="D27" s="32"/>
      <c r="E27" s="15"/>
      <c r="F27" s="247" t="s">
        <v>337</v>
      </c>
      <c r="G27" s="71">
        <v>300000</v>
      </c>
      <c r="H27" s="71">
        <v>0</v>
      </c>
      <c r="I27" s="71">
        <v>0</v>
      </c>
      <c r="J27" s="71">
        <f t="shared" si="0"/>
        <v>300000</v>
      </c>
    </row>
    <row r="28" spans="1:10" ht="12" customHeight="1">
      <c r="A28" s="32"/>
      <c r="B28" s="15"/>
      <c r="C28" s="133"/>
      <c r="D28" s="32"/>
      <c r="E28" s="15"/>
      <c r="F28" s="247" t="s">
        <v>12</v>
      </c>
      <c r="G28" s="71">
        <v>1400000</v>
      </c>
      <c r="H28" s="71">
        <v>0</v>
      </c>
      <c r="I28" s="71">
        <v>0</v>
      </c>
      <c r="J28" s="71">
        <f t="shared" si="0"/>
        <v>1400000</v>
      </c>
    </row>
    <row r="29" spans="1:10" ht="12" customHeight="1">
      <c r="A29" s="32"/>
      <c r="B29" s="15"/>
      <c r="C29" s="133"/>
      <c r="D29" s="32"/>
      <c r="E29" s="15"/>
      <c r="F29" s="247" t="s">
        <v>173</v>
      </c>
      <c r="G29" s="71">
        <v>200000</v>
      </c>
      <c r="H29" s="71">
        <v>0</v>
      </c>
      <c r="I29" s="71">
        <v>0</v>
      </c>
      <c r="J29" s="71">
        <f t="shared" si="0"/>
        <v>200000</v>
      </c>
    </row>
    <row r="30" spans="1:10" ht="12" customHeight="1">
      <c r="A30" s="32"/>
      <c r="B30" s="15"/>
      <c r="C30" s="133"/>
      <c r="D30" s="32"/>
      <c r="E30" s="15"/>
      <c r="F30" s="13" t="s">
        <v>172</v>
      </c>
      <c r="G30" s="71">
        <v>500000</v>
      </c>
      <c r="H30" s="71">
        <v>0</v>
      </c>
      <c r="I30" s="71">
        <v>0</v>
      </c>
      <c r="J30" s="71">
        <f t="shared" si="0"/>
        <v>500000</v>
      </c>
    </row>
    <row r="31" spans="1:10" ht="12" customHeight="1">
      <c r="A31" s="32"/>
      <c r="B31" s="15"/>
      <c r="C31" s="133"/>
      <c r="D31" s="32">
        <v>10</v>
      </c>
      <c r="E31" s="15">
        <v>425</v>
      </c>
      <c r="F31" s="81" t="s">
        <v>42</v>
      </c>
      <c r="G31" s="71">
        <f>G32</f>
        <v>200000</v>
      </c>
      <c r="H31" s="71"/>
      <c r="I31" s="71"/>
      <c r="J31" s="71">
        <f t="shared" si="0"/>
        <v>200000</v>
      </c>
    </row>
    <row r="32" spans="1:10" ht="12" customHeight="1">
      <c r="A32" s="32"/>
      <c r="B32" s="15"/>
      <c r="C32" s="133"/>
      <c r="D32" s="32"/>
      <c r="E32" s="15"/>
      <c r="F32" s="81" t="s">
        <v>498</v>
      </c>
      <c r="G32" s="71">
        <v>200000</v>
      </c>
      <c r="H32" s="71"/>
      <c r="I32" s="71"/>
      <c r="J32" s="71">
        <f t="shared" si="0"/>
        <v>200000</v>
      </c>
    </row>
    <row r="33" spans="1:10" ht="12" customHeight="1">
      <c r="A33" s="32"/>
      <c r="B33" s="15"/>
      <c r="C33" s="133"/>
      <c r="D33" s="32">
        <v>11</v>
      </c>
      <c r="E33" s="15">
        <v>426</v>
      </c>
      <c r="F33" s="13" t="s">
        <v>45</v>
      </c>
      <c r="G33" s="64">
        <f>SUM(G34:G37)</f>
        <v>760000</v>
      </c>
      <c r="H33" s="64">
        <f>SUM(H34:H35)</f>
        <v>0</v>
      </c>
      <c r="I33" s="64">
        <f>SUM(I34:I35)</f>
        <v>0</v>
      </c>
      <c r="J33" s="71">
        <f t="shared" si="0"/>
        <v>760000</v>
      </c>
    </row>
    <row r="34" spans="1:10" ht="12" customHeight="1">
      <c r="A34" s="32"/>
      <c r="B34" s="15"/>
      <c r="C34" s="133"/>
      <c r="D34" s="32"/>
      <c r="E34" s="15"/>
      <c r="F34" s="13" t="s">
        <v>46</v>
      </c>
      <c r="G34" s="71">
        <v>150000</v>
      </c>
      <c r="H34" s="71">
        <v>0</v>
      </c>
      <c r="I34" s="71">
        <v>0</v>
      </c>
      <c r="J34" s="71">
        <f t="shared" si="0"/>
        <v>150000</v>
      </c>
    </row>
    <row r="35" spans="1:10" ht="12" customHeight="1">
      <c r="A35" s="32"/>
      <c r="B35" s="15"/>
      <c r="C35" s="133"/>
      <c r="D35" s="32"/>
      <c r="E35" s="15"/>
      <c r="F35" s="247" t="s">
        <v>499</v>
      </c>
      <c r="G35" s="71">
        <v>50000</v>
      </c>
      <c r="H35" s="71">
        <v>0</v>
      </c>
      <c r="I35" s="71">
        <v>0</v>
      </c>
      <c r="J35" s="71">
        <f t="shared" si="0"/>
        <v>50000</v>
      </c>
    </row>
    <row r="36" spans="1:10" ht="12" customHeight="1">
      <c r="A36" s="32"/>
      <c r="B36" s="15"/>
      <c r="C36" s="133"/>
      <c r="D36" s="32"/>
      <c r="E36" s="15"/>
      <c r="F36" s="247" t="s">
        <v>178</v>
      </c>
      <c r="G36" s="71">
        <v>500000</v>
      </c>
      <c r="H36" s="71"/>
      <c r="I36" s="71"/>
      <c r="J36" s="71">
        <f t="shared" si="0"/>
        <v>500000</v>
      </c>
    </row>
    <row r="37" spans="1:10" ht="12" customHeight="1">
      <c r="A37" s="32"/>
      <c r="B37" s="15"/>
      <c r="C37" s="133"/>
      <c r="D37" s="32"/>
      <c r="E37" s="15"/>
      <c r="F37" s="247" t="s">
        <v>187</v>
      </c>
      <c r="G37" s="71">
        <v>60000</v>
      </c>
      <c r="H37" s="71"/>
      <c r="I37" s="71"/>
      <c r="J37" s="71">
        <f t="shared" si="0"/>
        <v>60000</v>
      </c>
    </row>
    <row r="38" spans="1:10" ht="12" customHeight="1">
      <c r="A38" s="32"/>
      <c r="B38" s="15"/>
      <c r="C38" s="133"/>
      <c r="D38" s="32">
        <v>12</v>
      </c>
      <c r="E38" s="15">
        <v>481</v>
      </c>
      <c r="F38" s="13" t="s">
        <v>36</v>
      </c>
      <c r="G38" s="64">
        <f>G39</f>
        <v>400000</v>
      </c>
      <c r="H38" s="64">
        <f>H39</f>
        <v>0</v>
      </c>
      <c r="I38" s="64">
        <f>I39</f>
        <v>0</v>
      </c>
      <c r="J38" s="71">
        <f t="shared" si="0"/>
        <v>400000</v>
      </c>
    </row>
    <row r="39" spans="1:10" ht="12" customHeight="1">
      <c r="A39" s="32"/>
      <c r="B39" s="15"/>
      <c r="C39" s="133"/>
      <c r="D39" s="32"/>
      <c r="E39" s="15"/>
      <c r="F39" s="13" t="s">
        <v>175</v>
      </c>
      <c r="G39" s="71">
        <v>400000</v>
      </c>
      <c r="H39" s="71">
        <v>0</v>
      </c>
      <c r="I39" s="71">
        <v>0</v>
      </c>
      <c r="J39" s="71">
        <f t="shared" si="0"/>
        <v>400000</v>
      </c>
    </row>
    <row r="40" spans="1:10" ht="12" customHeight="1">
      <c r="A40" s="32"/>
      <c r="B40" s="15"/>
      <c r="C40" s="133"/>
      <c r="D40" s="32">
        <v>13</v>
      </c>
      <c r="E40" s="15">
        <v>482</v>
      </c>
      <c r="F40" s="247" t="s">
        <v>184</v>
      </c>
      <c r="G40" s="71">
        <f>G41+G42</f>
        <v>20000</v>
      </c>
      <c r="H40" s="71"/>
      <c r="I40" s="71"/>
      <c r="J40" s="71">
        <f t="shared" si="0"/>
        <v>20000</v>
      </c>
    </row>
    <row r="41" spans="1:10" ht="12" customHeight="1">
      <c r="A41" s="32"/>
      <c r="B41" s="15"/>
      <c r="C41" s="133"/>
      <c r="D41" s="32"/>
      <c r="E41" s="15"/>
      <c r="F41" s="247" t="s">
        <v>500</v>
      </c>
      <c r="G41" s="71">
        <v>15000</v>
      </c>
      <c r="H41" s="71"/>
      <c r="I41" s="71"/>
      <c r="J41" s="71">
        <f t="shared" si="0"/>
        <v>15000</v>
      </c>
    </row>
    <row r="42" spans="1:10" ht="12" customHeight="1">
      <c r="A42" s="32"/>
      <c r="B42" s="15"/>
      <c r="C42" s="133"/>
      <c r="D42" s="32"/>
      <c r="E42" s="15"/>
      <c r="F42" s="247" t="s">
        <v>501</v>
      </c>
      <c r="G42" s="71">
        <v>5000</v>
      </c>
      <c r="H42" s="71"/>
      <c r="I42" s="71"/>
      <c r="J42" s="71">
        <f t="shared" si="0"/>
        <v>5000</v>
      </c>
    </row>
    <row r="43" spans="1:10" ht="12" customHeight="1">
      <c r="A43" s="32"/>
      <c r="B43" s="15"/>
      <c r="C43" s="133"/>
      <c r="D43" s="32"/>
      <c r="E43" s="15"/>
      <c r="F43" s="12" t="s">
        <v>13</v>
      </c>
      <c r="G43" s="64"/>
      <c r="H43" s="64"/>
      <c r="I43" s="64"/>
      <c r="J43" s="71" t="s">
        <v>366</v>
      </c>
    </row>
    <row r="44" spans="1:10" ht="12" customHeight="1">
      <c r="A44" s="32"/>
      <c r="B44" s="15"/>
      <c r="C44" s="133"/>
      <c r="D44" s="32"/>
      <c r="E44" s="18" t="s">
        <v>22</v>
      </c>
      <c r="F44" s="13" t="s">
        <v>14</v>
      </c>
      <c r="G44" s="64">
        <f>G6</f>
        <v>11166000</v>
      </c>
      <c r="H44" s="64">
        <f>H6</f>
        <v>0</v>
      </c>
      <c r="I44" s="64">
        <f>I6</f>
        <v>0</v>
      </c>
      <c r="J44" s="71">
        <f t="shared" si="0"/>
        <v>11166000</v>
      </c>
    </row>
    <row r="45" spans="1:10" ht="12" customHeight="1">
      <c r="A45" s="32"/>
      <c r="B45" s="15"/>
      <c r="C45" s="133"/>
      <c r="D45" s="32"/>
      <c r="E45" s="15"/>
      <c r="F45" s="12" t="s">
        <v>15</v>
      </c>
      <c r="G45" s="63">
        <f>G44</f>
        <v>11166000</v>
      </c>
      <c r="H45" s="63">
        <f>H44</f>
        <v>0</v>
      </c>
      <c r="I45" s="63">
        <f>I44</f>
        <v>0</v>
      </c>
      <c r="J45" s="71">
        <f t="shared" si="0"/>
        <v>11166000</v>
      </c>
    </row>
    <row r="46" spans="1:10" ht="12" customHeight="1">
      <c r="A46" s="32"/>
      <c r="B46" s="15"/>
      <c r="C46" s="133"/>
      <c r="D46" s="32"/>
      <c r="E46" s="15"/>
      <c r="F46" s="12" t="s">
        <v>16</v>
      </c>
      <c r="G46" s="63"/>
      <c r="H46" s="63"/>
      <c r="I46" s="63"/>
      <c r="J46" s="63">
        <f>SUM(J48:J52)</f>
        <v>0</v>
      </c>
    </row>
    <row r="47" spans="1:10" ht="12" customHeight="1">
      <c r="A47" s="32"/>
      <c r="B47" s="15"/>
      <c r="C47" s="133">
        <v>160</v>
      </c>
      <c r="D47" s="32"/>
      <c r="E47" s="15"/>
      <c r="F47" s="13" t="s">
        <v>17</v>
      </c>
      <c r="G47" s="64">
        <f>SUM(G48:G52)</f>
        <v>0</v>
      </c>
      <c r="H47" s="64">
        <f>SUM(H48:H52)</f>
        <v>0</v>
      </c>
      <c r="I47" s="64">
        <f>SUM(I48:I52)</f>
        <v>0</v>
      </c>
      <c r="J47" s="71">
        <f aca="true" t="shared" si="1" ref="J47:J55">G47+H47+I47</f>
        <v>0</v>
      </c>
    </row>
    <row r="48" spans="1:10" ht="12" customHeight="1">
      <c r="A48" s="32"/>
      <c r="B48" s="15"/>
      <c r="C48" s="133"/>
      <c r="D48" s="32">
        <v>14</v>
      </c>
      <c r="E48" s="15">
        <v>416</v>
      </c>
      <c r="F48" s="13" t="s">
        <v>163</v>
      </c>
      <c r="G48" s="64"/>
      <c r="H48" s="64">
        <v>0</v>
      </c>
      <c r="I48" s="64">
        <v>0</v>
      </c>
      <c r="J48" s="71">
        <f t="shared" si="1"/>
        <v>0</v>
      </c>
    </row>
    <row r="49" spans="1:10" ht="12" customHeight="1">
      <c r="A49" s="32"/>
      <c r="B49" s="15"/>
      <c r="C49" s="133"/>
      <c r="D49" s="32">
        <v>15</v>
      </c>
      <c r="E49" s="15">
        <v>421</v>
      </c>
      <c r="F49" s="13" t="s">
        <v>82</v>
      </c>
      <c r="G49" s="64">
        <v>0</v>
      </c>
      <c r="H49" s="64">
        <v>0</v>
      </c>
      <c r="I49" s="64">
        <v>0</v>
      </c>
      <c r="J49" s="71">
        <f t="shared" si="1"/>
        <v>0</v>
      </c>
    </row>
    <row r="50" spans="1:10" ht="12" customHeight="1">
      <c r="A50" s="32"/>
      <c r="B50" s="15"/>
      <c r="C50" s="133"/>
      <c r="D50" s="32">
        <v>16</v>
      </c>
      <c r="E50" s="15">
        <v>422</v>
      </c>
      <c r="F50" s="13" t="s">
        <v>10</v>
      </c>
      <c r="G50" s="64"/>
      <c r="H50" s="64">
        <v>0</v>
      </c>
      <c r="I50" s="64">
        <v>0</v>
      </c>
      <c r="J50" s="71">
        <f t="shared" si="1"/>
        <v>0</v>
      </c>
    </row>
    <row r="51" spans="1:10" ht="12" customHeight="1">
      <c r="A51" s="32"/>
      <c r="B51" s="15"/>
      <c r="C51" s="133"/>
      <c r="D51" s="32">
        <v>17</v>
      </c>
      <c r="E51" s="15">
        <v>423</v>
      </c>
      <c r="F51" s="13" t="s">
        <v>19</v>
      </c>
      <c r="G51" s="64"/>
      <c r="H51" s="64">
        <v>0</v>
      </c>
      <c r="I51" s="64">
        <v>0</v>
      </c>
      <c r="J51" s="71">
        <f t="shared" si="1"/>
        <v>0</v>
      </c>
    </row>
    <row r="52" spans="1:10" ht="12" customHeight="1">
      <c r="A52" s="32"/>
      <c r="B52" s="18"/>
      <c r="C52" s="133"/>
      <c r="D52" s="32">
        <v>18</v>
      </c>
      <c r="E52" s="15">
        <v>426</v>
      </c>
      <c r="F52" s="13" t="s">
        <v>20</v>
      </c>
      <c r="G52" s="64"/>
      <c r="H52" s="64">
        <v>0</v>
      </c>
      <c r="I52" s="64">
        <v>0</v>
      </c>
      <c r="J52" s="71">
        <f t="shared" si="1"/>
        <v>0</v>
      </c>
    </row>
    <row r="53" spans="1:10" ht="12" customHeight="1">
      <c r="A53" s="32"/>
      <c r="B53" s="15"/>
      <c r="C53" s="133"/>
      <c r="D53" s="32"/>
      <c r="E53" s="15"/>
      <c r="F53" s="12" t="s">
        <v>21</v>
      </c>
      <c r="G53" s="64">
        <v>0</v>
      </c>
      <c r="H53" s="64">
        <v>0</v>
      </c>
      <c r="I53" s="64">
        <v>0</v>
      </c>
      <c r="J53" s="71">
        <f t="shared" si="1"/>
        <v>0</v>
      </c>
    </row>
    <row r="54" spans="1:10" ht="12" customHeight="1">
      <c r="A54" s="32"/>
      <c r="B54" s="15"/>
      <c r="C54" s="133"/>
      <c r="D54" s="32"/>
      <c r="E54" s="18" t="s">
        <v>22</v>
      </c>
      <c r="F54" s="13" t="s">
        <v>24</v>
      </c>
      <c r="G54" s="64">
        <f>G47</f>
        <v>0</v>
      </c>
      <c r="H54" s="64">
        <v>0</v>
      </c>
      <c r="I54" s="64">
        <v>0</v>
      </c>
      <c r="J54" s="71">
        <f t="shared" si="1"/>
        <v>0</v>
      </c>
    </row>
    <row r="55" spans="1:10" ht="12" customHeight="1" thickBot="1">
      <c r="A55" s="32"/>
      <c r="B55" s="15"/>
      <c r="C55" s="133"/>
      <c r="D55" s="33"/>
      <c r="E55" s="34"/>
      <c r="F55" s="35" t="s">
        <v>83</v>
      </c>
      <c r="G55" s="109">
        <f>G54</f>
        <v>0</v>
      </c>
      <c r="H55" s="109">
        <f>H54</f>
        <v>0</v>
      </c>
      <c r="I55" s="109">
        <f>I54</f>
        <v>0</v>
      </c>
      <c r="J55" s="71">
        <f t="shared" si="1"/>
        <v>0</v>
      </c>
    </row>
    <row r="56" spans="1:10" ht="20.25" customHeight="1">
      <c r="A56" s="36"/>
      <c r="B56" s="37"/>
      <c r="C56" s="134"/>
      <c r="D56" s="36"/>
      <c r="E56" s="37"/>
      <c r="F56" s="29" t="s">
        <v>84</v>
      </c>
      <c r="G56" s="30"/>
      <c r="H56" s="30"/>
      <c r="I56" s="30"/>
      <c r="J56" s="252"/>
    </row>
    <row r="57" spans="1:10" ht="12" customHeight="1">
      <c r="A57" s="32"/>
      <c r="B57" s="15"/>
      <c r="C57" s="133"/>
      <c r="D57" s="32"/>
      <c r="E57" s="18" t="s">
        <v>22</v>
      </c>
      <c r="F57" s="7" t="s">
        <v>14</v>
      </c>
      <c r="G57" s="64">
        <f>G44+G54</f>
        <v>11166000</v>
      </c>
      <c r="H57" s="64">
        <f>H44+H54</f>
        <v>0</v>
      </c>
      <c r="I57" s="64">
        <f>I44+I54</f>
        <v>0</v>
      </c>
      <c r="J57" s="71">
        <f>G57+H57+I57</f>
        <v>11166000</v>
      </c>
    </row>
    <row r="58" spans="1:10" ht="12" customHeight="1">
      <c r="A58" s="32"/>
      <c r="B58" s="15"/>
      <c r="C58" s="133"/>
      <c r="D58" s="32"/>
      <c r="E58" s="15"/>
      <c r="F58" s="12" t="s">
        <v>85</v>
      </c>
      <c r="G58" s="63">
        <f>G57</f>
        <v>11166000</v>
      </c>
      <c r="H58" s="63">
        <f>H57</f>
        <v>0</v>
      </c>
      <c r="I58" s="63">
        <f>I57</f>
        <v>0</v>
      </c>
      <c r="J58" s="71">
        <f>G58+H58+I58</f>
        <v>11166000</v>
      </c>
    </row>
    <row r="59" spans="1:10" ht="12" customHeight="1">
      <c r="A59" s="80">
        <v>2</v>
      </c>
      <c r="B59" s="16" t="s">
        <v>18</v>
      </c>
      <c r="C59" s="135"/>
      <c r="D59" s="76"/>
      <c r="E59" s="77"/>
      <c r="F59" s="78" t="s">
        <v>176</v>
      </c>
      <c r="G59" s="79"/>
      <c r="H59" s="79"/>
      <c r="I59" s="79"/>
      <c r="J59" s="63"/>
    </row>
    <row r="60" spans="1:10" ht="12" customHeight="1">
      <c r="A60" s="76"/>
      <c r="B60" s="77"/>
      <c r="C60" s="135">
        <v>110</v>
      </c>
      <c r="D60" s="76"/>
      <c r="E60" s="77"/>
      <c r="F60" s="17" t="s">
        <v>166</v>
      </c>
      <c r="G60" s="63">
        <f>SUM(G61:G65)+G67+G68+G69+G72+G75+G77+G80+G83</f>
        <v>9682000</v>
      </c>
      <c r="H60" s="63">
        <f>SUM(H61:H65)+H67+H68+H69+H72+H75+H77+H83</f>
        <v>0</v>
      </c>
      <c r="I60" s="63">
        <f>SUM(I61:I65)+I67+I68+I69+I72+I75+I77+I83</f>
        <v>0</v>
      </c>
      <c r="J60" s="71">
        <f aca="true" t="shared" si="2" ref="J60:J83">G60+H60+I60</f>
        <v>9682000</v>
      </c>
    </row>
    <row r="61" spans="1:10" ht="12" customHeight="1">
      <c r="A61" s="76"/>
      <c r="B61" s="77"/>
      <c r="C61" s="135"/>
      <c r="D61" s="76">
        <v>19</v>
      </c>
      <c r="E61" s="77">
        <v>411</v>
      </c>
      <c r="F61" s="13" t="s">
        <v>81</v>
      </c>
      <c r="G61" s="110">
        <v>1108000</v>
      </c>
      <c r="H61" s="107">
        <v>0</v>
      </c>
      <c r="I61" s="107">
        <v>0</v>
      </c>
      <c r="J61" s="71">
        <f t="shared" si="2"/>
        <v>1108000</v>
      </c>
    </row>
    <row r="62" spans="1:10" ht="12" customHeight="1">
      <c r="A62" s="76"/>
      <c r="B62" s="77"/>
      <c r="C62" s="135"/>
      <c r="D62" s="76">
        <v>20</v>
      </c>
      <c r="E62" s="77">
        <v>412</v>
      </c>
      <c r="F62" s="13" t="s">
        <v>7</v>
      </c>
      <c r="G62" s="110">
        <v>199000</v>
      </c>
      <c r="H62" s="107">
        <v>0</v>
      </c>
      <c r="I62" s="107">
        <v>0</v>
      </c>
      <c r="J62" s="71">
        <f t="shared" si="2"/>
        <v>199000</v>
      </c>
    </row>
    <row r="63" spans="1:10" ht="12" customHeight="1">
      <c r="A63" s="76"/>
      <c r="B63" s="77"/>
      <c r="C63" s="135"/>
      <c r="D63" s="76">
        <v>21</v>
      </c>
      <c r="E63" s="77">
        <v>413</v>
      </c>
      <c r="F63" s="13" t="s">
        <v>8</v>
      </c>
      <c r="G63" s="107">
        <v>10000</v>
      </c>
      <c r="H63" s="107">
        <v>0</v>
      </c>
      <c r="I63" s="107">
        <v>0</v>
      </c>
      <c r="J63" s="71">
        <f t="shared" si="2"/>
        <v>10000</v>
      </c>
    </row>
    <row r="64" spans="1:10" ht="12" customHeight="1">
      <c r="A64" s="76"/>
      <c r="B64" s="77"/>
      <c r="C64" s="135"/>
      <c r="D64" s="76">
        <v>22</v>
      </c>
      <c r="E64" s="77">
        <v>414</v>
      </c>
      <c r="F64" s="81" t="s">
        <v>79</v>
      </c>
      <c r="G64" s="107">
        <v>10000</v>
      </c>
      <c r="H64" s="107">
        <v>0</v>
      </c>
      <c r="I64" s="107">
        <v>0</v>
      </c>
      <c r="J64" s="71">
        <f t="shared" si="2"/>
        <v>10000</v>
      </c>
    </row>
    <row r="65" spans="1:10" ht="12" customHeight="1">
      <c r="A65" s="76"/>
      <c r="B65" s="77"/>
      <c r="C65" s="135"/>
      <c r="D65" s="76">
        <v>23</v>
      </c>
      <c r="E65" s="77">
        <v>415</v>
      </c>
      <c r="F65" s="81" t="s">
        <v>9</v>
      </c>
      <c r="G65" s="107">
        <f>G66</f>
        <v>0</v>
      </c>
      <c r="H65" s="107">
        <f>H66</f>
        <v>0</v>
      </c>
      <c r="I65" s="107">
        <f>I66</f>
        <v>0</v>
      </c>
      <c r="J65" s="71">
        <f t="shared" si="2"/>
        <v>0</v>
      </c>
    </row>
    <row r="66" spans="1:10" ht="12" customHeight="1">
      <c r="A66" s="76"/>
      <c r="B66" s="77"/>
      <c r="C66" s="135"/>
      <c r="D66" s="76"/>
      <c r="E66" s="77"/>
      <c r="F66" s="247" t="s">
        <v>493</v>
      </c>
      <c r="G66" s="110">
        <v>0</v>
      </c>
      <c r="H66" s="110">
        <v>0</v>
      </c>
      <c r="I66" s="110">
        <v>0</v>
      </c>
      <c r="J66" s="71">
        <f t="shared" si="2"/>
        <v>0</v>
      </c>
    </row>
    <row r="67" spans="1:10" ht="12" customHeight="1">
      <c r="A67" s="76"/>
      <c r="B67" s="77"/>
      <c r="C67" s="135"/>
      <c r="D67" s="76">
        <v>24</v>
      </c>
      <c r="E67" s="77">
        <v>416</v>
      </c>
      <c r="F67" s="13" t="s">
        <v>169</v>
      </c>
      <c r="G67" s="107">
        <v>0</v>
      </c>
      <c r="H67" s="107">
        <v>0</v>
      </c>
      <c r="I67" s="107">
        <v>0</v>
      </c>
      <c r="J67" s="71">
        <f t="shared" si="2"/>
        <v>0</v>
      </c>
    </row>
    <row r="68" spans="1:10" ht="12" customHeight="1">
      <c r="A68" s="76"/>
      <c r="B68" s="77"/>
      <c r="C68" s="135"/>
      <c r="D68" s="76">
        <v>25</v>
      </c>
      <c r="E68" s="77">
        <v>417</v>
      </c>
      <c r="F68" s="81" t="s">
        <v>293</v>
      </c>
      <c r="G68" s="107">
        <v>3570000</v>
      </c>
      <c r="H68" s="107">
        <v>0</v>
      </c>
      <c r="I68" s="107">
        <v>0</v>
      </c>
      <c r="J68" s="71">
        <f t="shared" si="2"/>
        <v>3570000</v>
      </c>
    </row>
    <row r="69" spans="1:10" ht="12" customHeight="1">
      <c r="A69" s="76"/>
      <c r="B69" s="77"/>
      <c r="C69" s="135"/>
      <c r="D69" s="76">
        <v>26</v>
      </c>
      <c r="E69" s="77">
        <v>421</v>
      </c>
      <c r="F69" s="81" t="s">
        <v>177</v>
      </c>
      <c r="G69" s="107">
        <f>G70+G71</f>
        <v>470000</v>
      </c>
      <c r="H69" s="107">
        <f>H70</f>
        <v>0</v>
      </c>
      <c r="I69" s="107">
        <f>I70</f>
        <v>0</v>
      </c>
      <c r="J69" s="71">
        <f t="shared" si="2"/>
        <v>470000</v>
      </c>
    </row>
    <row r="70" spans="1:10" ht="12" customHeight="1">
      <c r="A70" s="76"/>
      <c r="B70" s="77"/>
      <c r="C70" s="135"/>
      <c r="D70" s="76"/>
      <c r="E70" s="77"/>
      <c r="F70" s="81" t="s">
        <v>91</v>
      </c>
      <c r="G70" s="110">
        <v>450000</v>
      </c>
      <c r="H70" s="110">
        <v>0</v>
      </c>
      <c r="I70" s="110">
        <v>0</v>
      </c>
      <c r="J70" s="71">
        <f t="shared" si="2"/>
        <v>450000</v>
      </c>
    </row>
    <row r="71" spans="1:10" ht="12" customHeight="1">
      <c r="A71" s="76"/>
      <c r="B71" s="77"/>
      <c r="C71" s="135"/>
      <c r="D71" s="76"/>
      <c r="E71" s="77"/>
      <c r="F71" s="81" t="s">
        <v>494</v>
      </c>
      <c r="G71" s="110">
        <v>20000</v>
      </c>
      <c r="H71" s="110"/>
      <c r="I71" s="110"/>
      <c r="J71" s="71">
        <f t="shared" si="2"/>
        <v>20000</v>
      </c>
    </row>
    <row r="72" spans="1:10" ht="12" customHeight="1">
      <c r="A72" s="76"/>
      <c r="B72" s="77"/>
      <c r="C72" s="135"/>
      <c r="D72" s="76">
        <v>27</v>
      </c>
      <c r="E72" s="77">
        <v>422</v>
      </c>
      <c r="F72" s="81" t="s">
        <v>33</v>
      </c>
      <c r="G72" s="107">
        <f>G73+G74</f>
        <v>180000</v>
      </c>
      <c r="H72" s="107">
        <f>H73+H74</f>
        <v>0</v>
      </c>
      <c r="I72" s="107">
        <f>I73+I74</f>
        <v>0</v>
      </c>
      <c r="J72" s="71">
        <f t="shared" si="2"/>
        <v>180000</v>
      </c>
    </row>
    <row r="73" spans="1:10" ht="12" customHeight="1">
      <c r="A73" s="76"/>
      <c r="B73" s="77"/>
      <c r="C73" s="135"/>
      <c r="D73" s="76"/>
      <c r="E73" s="77"/>
      <c r="F73" s="13" t="s">
        <v>10</v>
      </c>
      <c r="G73" s="110">
        <v>160000</v>
      </c>
      <c r="H73" s="110">
        <v>0</v>
      </c>
      <c r="I73" s="110">
        <v>0</v>
      </c>
      <c r="J73" s="71">
        <f t="shared" si="2"/>
        <v>160000</v>
      </c>
    </row>
    <row r="74" spans="1:10" ht="12" customHeight="1">
      <c r="A74" s="76"/>
      <c r="B74" s="77"/>
      <c r="C74" s="135"/>
      <c r="D74" s="76"/>
      <c r="E74" s="77"/>
      <c r="F74" s="13" t="s">
        <v>171</v>
      </c>
      <c r="G74" s="110">
        <v>20000</v>
      </c>
      <c r="H74" s="110">
        <v>0</v>
      </c>
      <c r="I74" s="110">
        <v>0</v>
      </c>
      <c r="J74" s="71">
        <f t="shared" si="2"/>
        <v>20000</v>
      </c>
    </row>
    <row r="75" spans="1:10" ht="12" customHeight="1">
      <c r="A75" s="76"/>
      <c r="B75" s="77"/>
      <c r="C75" s="135"/>
      <c r="D75" s="76">
        <v>28</v>
      </c>
      <c r="E75" s="77">
        <v>425</v>
      </c>
      <c r="F75" s="81" t="s">
        <v>42</v>
      </c>
      <c r="G75" s="107">
        <f>G76</f>
        <v>200000</v>
      </c>
      <c r="H75" s="107">
        <v>0</v>
      </c>
      <c r="I75" s="107">
        <v>0</v>
      </c>
      <c r="J75" s="71">
        <f t="shared" si="2"/>
        <v>200000</v>
      </c>
    </row>
    <row r="76" spans="1:10" ht="12" customHeight="1">
      <c r="A76" s="76"/>
      <c r="B76" s="77"/>
      <c r="C76" s="135"/>
      <c r="D76" s="76"/>
      <c r="E76" s="77"/>
      <c r="F76" s="81" t="s">
        <v>498</v>
      </c>
      <c r="G76" s="107">
        <v>200000</v>
      </c>
      <c r="H76" s="107"/>
      <c r="I76" s="107"/>
      <c r="J76" s="71">
        <f t="shared" si="2"/>
        <v>200000</v>
      </c>
    </row>
    <row r="77" spans="1:10" ht="12" customHeight="1">
      <c r="A77" s="76"/>
      <c r="B77" s="77"/>
      <c r="C77" s="135"/>
      <c r="D77" s="76">
        <v>29</v>
      </c>
      <c r="E77" s="77">
        <v>426</v>
      </c>
      <c r="F77" s="81" t="s">
        <v>45</v>
      </c>
      <c r="G77" s="107">
        <f>G78+G79</f>
        <v>1320000</v>
      </c>
      <c r="H77" s="107">
        <f>H78</f>
        <v>0</v>
      </c>
      <c r="I77" s="107">
        <f>I78</f>
        <v>0</v>
      </c>
      <c r="J77" s="71">
        <f t="shared" si="2"/>
        <v>1320000</v>
      </c>
    </row>
    <row r="78" spans="1:10" ht="12" customHeight="1">
      <c r="A78" s="76"/>
      <c r="B78" s="77"/>
      <c r="C78" s="135"/>
      <c r="D78" s="76"/>
      <c r="E78" s="77"/>
      <c r="F78" s="81" t="s">
        <v>178</v>
      </c>
      <c r="G78" s="110">
        <v>1200000</v>
      </c>
      <c r="H78" s="110">
        <v>0</v>
      </c>
      <c r="I78" s="110">
        <v>0</v>
      </c>
      <c r="J78" s="71">
        <f t="shared" si="2"/>
        <v>1200000</v>
      </c>
    </row>
    <row r="79" spans="1:10" ht="12" customHeight="1">
      <c r="A79" s="76"/>
      <c r="B79" s="77"/>
      <c r="C79" s="135"/>
      <c r="D79" s="76"/>
      <c r="E79" s="77"/>
      <c r="F79" s="247" t="s">
        <v>187</v>
      </c>
      <c r="G79" s="110">
        <v>120000</v>
      </c>
      <c r="H79" s="110">
        <v>0</v>
      </c>
      <c r="I79" s="110">
        <v>0</v>
      </c>
      <c r="J79" s="71">
        <f t="shared" si="2"/>
        <v>120000</v>
      </c>
    </row>
    <row r="80" spans="1:10" ht="12" customHeight="1">
      <c r="A80" s="76"/>
      <c r="B80" s="77"/>
      <c r="C80" s="135"/>
      <c r="D80" s="76">
        <v>30</v>
      </c>
      <c r="E80" s="77">
        <v>482</v>
      </c>
      <c r="F80" s="247" t="s">
        <v>184</v>
      </c>
      <c r="G80" s="110">
        <f>G82+G81</f>
        <v>115000</v>
      </c>
      <c r="H80" s="110">
        <v>0</v>
      </c>
      <c r="I80" s="110">
        <v>0</v>
      </c>
      <c r="J80" s="71">
        <f t="shared" si="2"/>
        <v>115000</v>
      </c>
    </row>
    <row r="81" spans="1:10" ht="12" customHeight="1">
      <c r="A81" s="76"/>
      <c r="B81" s="77"/>
      <c r="C81" s="135"/>
      <c r="D81" s="76"/>
      <c r="E81" s="77"/>
      <c r="F81" s="247" t="s">
        <v>500</v>
      </c>
      <c r="G81" s="110">
        <v>105000</v>
      </c>
      <c r="H81" s="110">
        <v>0</v>
      </c>
      <c r="I81" s="110">
        <v>0</v>
      </c>
      <c r="J81" s="71">
        <f t="shared" si="2"/>
        <v>105000</v>
      </c>
    </row>
    <row r="82" spans="1:10" ht="12" customHeight="1">
      <c r="A82" s="76"/>
      <c r="B82" s="77"/>
      <c r="C82" s="135"/>
      <c r="D82" s="76"/>
      <c r="E82" s="77"/>
      <c r="F82" s="247" t="s">
        <v>501</v>
      </c>
      <c r="G82" s="110">
        <v>10000</v>
      </c>
      <c r="H82" s="110">
        <v>0</v>
      </c>
      <c r="I82" s="110">
        <v>0</v>
      </c>
      <c r="J82" s="71">
        <f t="shared" si="2"/>
        <v>10000</v>
      </c>
    </row>
    <row r="83" spans="1:10" ht="12" customHeight="1">
      <c r="A83" s="76"/>
      <c r="B83" s="77"/>
      <c r="C83" s="135"/>
      <c r="D83" s="76">
        <v>31</v>
      </c>
      <c r="E83" s="77">
        <v>512</v>
      </c>
      <c r="F83" s="81" t="s">
        <v>70</v>
      </c>
      <c r="G83" s="110">
        <v>2500000</v>
      </c>
      <c r="H83" s="107">
        <v>0</v>
      </c>
      <c r="I83" s="107">
        <v>0</v>
      </c>
      <c r="J83" s="71">
        <f t="shared" si="2"/>
        <v>2500000</v>
      </c>
    </row>
    <row r="84" spans="1:10" ht="12" customHeight="1">
      <c r="A84" s="76"/>
      <c r="B84" s="77"/>
      <c r="C84" s="135"/>
      <c r="D84" s="76"/>
      <c r="E84" s="77"/>
      <c r="F84" s="12" t="s">
        <v>15</v>
      </c>
      <c r="G84" s="79"/>
      <c r="H84" s="79"/>
      <c r="I84" s="79"/>
      <c r="J84" s="64"/>
    </row>
    <row r="85" spans="1:10" ht="12" customHeight="1">
      <c r="A85" s="76"/>
      <c r="B85" s="77"/>
      <c r="C85" s="135"/>
      <c r="D85" s="76"/>
      <c r="E85" s="18" t="s">
        <v>22</v>
      </c>
      <c r="F85" s="7" t="s">
        <v>14</v>
      </c>
      <c r="G85" s="79">
        <f>G60</f>
        <v>9682000</v>
      </c>
      <c r="H85" s="79">
        <f>H60</f>
        <v>0</v>
      </c>
      <c r="I85" s="79">
        <f>I60</f>
        <v>0</v>
      </c>
      <c r="J85" s="71">
        <f>G85+H85+I85</f>
        <v>9682000</v>
      </c>
    </row>
    <row r="86" spans="1:10" ht="12" customHeight="1">
      <c r="A86" s="76"/>
      <c r="B86" s="77"/>
      <c r="C86" s="135"/>
      <c r="D86" s="76"/>
      <c r="E86" s="82"/>
      <c r="F86" s="12" t="s">
        <v>179</v>
      </c>
      <c r="G86" s="79"/>
      <c r="H86" s="79"/>
      <c r="I86" s="79"/>
      <c r="J86" s="63"/>
    </row>
    <row r="87" spans="1:10" ht="12" customHeight="1">
      <c r="A87" s="76"/>
      <c r="B87" s="77"/>
      <c r="C87" s="135"/>
      <c r="D87" s="76"/>
      <c r="E87" s="18" t="s">
        <v>22</v>
      </c>
      <c r="F87" s="7" t="s">
        <v>14</v>
      </c>
      <c r="G87" s="79">
        <f>G60</f>
        <v>9682000</v>
      </c>
      <c r="H87" s="79">
        <f>H60</f>
        <v>0</v>
      </c>
      <c r="I87" s="79">
        <f>I60</f>
        <v>0</v>
      </c>
      <c r="J87" s="71">
        <f>G87+H87+I87</f>
        <v>9682000</v>
      </c>
    </row>
    <row r="88" spans="1:10" ht="12" customHeight="1">
      <c r="A88" s="76"/>
      <c r="B88" s="77"/>
      <c r="C88" s="135"/>
      <c r="D88" s="76"/>
      <c r="E88" s="82"/>
      <c r="F88" s="12" t="s">
        <v>180</v>
      </c>
      <c r="G88" s="79">
        <f>G60</f>
        <v>9682000</v>
      </c>
      <c r="H88" s="79">
        <f>H60</f>
        <v>0</v>
      </c>
      <c r="I88" s="79">
        <f>I60</f>
        <v>0</v>
      </c>
      <c r="J88" s="71">
        <f>G88+H88+I88</f>
        <v>9682000</v>
      </c>
    </row>
    <row r="89" spans="1:10" ht="12" customHeight="1" thickBot="1">
      <c r="A89" s="42">
        <v>3</v>
      </c>
      <c r="B89" s="16" t="s">
        <v>18</v>
      </c>
      <c r="C89" s="133"/>
      <c r="D89" s="32"/>
      <c r="E89" s="15"/>
      <c r="F89" s="12" t="s">
        <v>25</v>
      </c>
      <c r="G89" s="63">
        <f>G91+G93+G94+G97+G102+G105+G108+G119+G122+G128+G138+G145+G148+G149+G150+G154+G155+G158+G161+G162+G163+G133+G165+G164+G166</f>
        <v>99356162</v>
      </c>
      <c r="H89" s="63">
        <f>H91+H93+H94+H97+H102+H105+H108+H119+H122+H128+H138+H145+H150+H154+H155+H158+H161+H162+H163</f>
        <v>0</v>
      </c>
      <c r="I89" s="63">
        <f>I91+I93+I94+I97+I102+I105+I108+I119+I122+I128+I138+I145+I150+I154+I155+I158+I161+I162+I163</f>
        <v>0</v>
      </c>
      <c r="J89" s="71">
        <f>G89+H89+I89</f>
        <v>99356162</v>
      </c>
    </row>
    <row r="90" spans="1:10" ht="12.75">
      <c r="A90" s="36"/>
      <c r="B90" s="15"/>
      <c r="C90" s="133">
        <v>130</v>
      </c>
      <c r="D90" s="32"/>
      <c r="E90" s="15"/>
      <c r="F90" s="12" t="s">
        <v>40</v>
      </c>
      <c r="G90" s="14"/>
      <c r="H90" s="14"/>
      <c r="I90" s="14"/>
      <c r="J90" s="14"/>
    </row>
    <row r="91" spans="1:10" ht="12.75">
      <c r="A91" s="32"/>
      <c r="B91" s="15"/>
      <c r="C91" s="133"/>
      <c r="D91" s="32">
        <v>32</v>
      </c>
      <c r="E91" s="15">
        <v>411</v>
      </c>
      <c r="F91" s="13" t="s">
        <v>86</v>
      </c>
      <c r="G91" s="61">
        <f>G92</f>
        <v>39470000</v>
      </c>
      <c r="H91" s="61">
        <f>H92</f>
        <v>0</v>
      </c>
      <c r="I91" s="61">
        <f>I92</f>
        <v>0</v>
      </c>
      <c r="J91" s="71">
        <f aca="true" t="shared" si="3" ref="J91:J104">G91+H91+I91</f>
        <v>39470000</v>
      </c>
    </row>
    <row r="92" spans="1:10" ht="12.75">
      <c r="A92" s="32"/>
      <c r="B92" s="15"/>
      <c r="C92" s="133"/>
      <c r="D92" s="32"/>
      <c r="E92" s="15"/>
      <c r="F92" s="13" t="s">
        <v>87</v>
      </c>
      <c r="G92" s="72">
        <v>39470000</v>
      </c>
      <c r="H92" s="72">
        <v>0</v>
      </c>
      <c r="I92" s="72">
        <v>0</v>
      </c>
      <c r="J92" s="71">
        <f t="shared" si="3"/>
        <v>39470000</v>
      </c>
    </row>
    <row r="93" spans="1:10" ht="12.75">
      <c r="A93" s="32"/>
      <c r="B93" s="15"/>
      <c r="C93" s="133"/>
      <c r="D93" s="32">
        <v>33</v>
      </c>
      <c r="E93" s="15">
        <v>412</v>
      </c>
      <c r="F93" s="13" t="s">
        <v>7</v>
      </c>
      <c r="G93" s="72">
        <v>7059787</v>
      </c>
      <c r="H93" s="72">
        <v>0</v>
      </c>
      <c r="I93" s="72">
        <v>0</v>
      </c>
      <c r="J93" s="71">
        <f t="shared" si="3"/>
        <v>7059787</v>
      </c>
    </row>
    <row r="94" spans="1:10" ht="12.75">
      <c r="A94" s="32"/>
      <c r="B94" s="15"/>
      <c r="C94" s="133"/>
      <c r="D94" s="32">
        <v>34</v>
      </c>
      <c r="E94" s="15">
        <v>413</v>
      </c>
      <c r="F94" s="20" t="s">
        <v>8</v>
      </c>
      <c r="G94" s="61">
        <f>G95+G96</f>
        <v>570000</v>
      </c>
      <c r="H94" s="61">
        <f>H95</f>
        <v>0</v>
      </c>
      <c r="I94" s="61">
        <f>I95</f>
        <v>0</v>
      </c>
      <c r="J94" s="71">
        <f t="shared" si="3"/>
        <v>570000</v>
      </c>
    </row>
    <row r="95" spans="1:10" ht="12.75">
      <c r="A95" s="32"/>
      <c r="B95" s="15"/>
      <c r="C95" s="133"/>
      <c r="D95" s="32"/>
      <c r="E95" s="15"/>
      <c r="F95" s="247" t="s">
        <v>491</v>
      </c>
      <c r="G95" s="72">
        <v>70000</v>
      </c>
      <c r="H95" s="72">
        <v>0</v>
      </c>
      <c r="I95" s="72">
        <v>0</v>
      </c>
      <c r="J95" s="71">
        <f t="shared" si="3"/>
        <v>70000</v>
      </c>
    </row>
    <row r="96" spans="1:10" ht="12.75">
      <c r="A96" s="32"/>
      <c r="B96" s="15"/>
      <c r="C96" s="133"/>
      <c r="D96" s="32"/>
      <c r="E96" s="15"/>
      <c r="F96" s="247" t="s">
        <v>492</v>
      </c>
      <c r="G96" s="72">
        <v>500000</v>
      </c>
      <c r="H96" s="72">
        <v>0</v>
      </c>
      <c r="I96" s="72">
        <v>0</v>
      </c>
      <c r="J96" s="71">
        <f t="shared" si="3"/>
        <v>500000</v>
      </c>
    </row>
    <row r="97" spans="1:10" ht="12.75">
      <c r="A97" s="32"/>
      <c r="B97" s="15"/>
      <c r="C97" s="133"/>
      <c r="D97" s="32">
        <v>35</v>
      </c>
      <c r="E97" s="15">
        <v>414</v>
      </c>
      <c r="F97" s="13" t="s">
        <v>27</v>
      </c>
      <c r="G97" s="61">
        <f>SUM(G98:G101)</f>
        <v>2170000</v>
      </c>
      <c r="H97" s="61">
        <f>SUM(H99:H101)</f>
        <v>0</v>
      </c>
      <c r="I97" s="61">
        <f>SUM(I99:I101)</f>
        <v>0</v>
      </c>
      <c r="J97" s="71">
        <f t="shared" si="3"/>
        <v>2170000</v>
      </c>
    </row>
    <row r="98" spans="1:10" ht="12.75">
      <c r="A98" s="32"/>
      <c r="B98" s="15"/>
      <c r="C98" s="133"/>
      <c r="D98" s="32"/>
      <c r="E98" s="15"/>
      <c r="F98" s="13" t="s">
        <v>181</v>
      </c>
      <c r="G98" s="72">
        <v>1500000</v>
      </c>
      <c r="H98" s="61">
        <v>0</v>
      </c>
      <c r="I98" s="61">
        <v>0</v>
      </c>
      <c r="J98" s="71">
        <f t="shared" si="3"/>
        <v>1500000</v>
      </c>
    </row>
    <row r="99" spans="1:10" ht="12.75">
      <c r="A99" s="32"/>
      <c r="B99" s="15"/>
      <c r="C99" s="133"/>
      <c r="D99" s="32"/>
      <c r="E99" s="15"/>
      <c r="F99" s="247" t="s">
        <v>536</v>
      </c>
      <c r="G99" s="72">
        <v>540000</v>
      </c>
      <c r="H99" s="72">
        <v>0</v>
      </c>
      <c r="I99" s="72">
        <v>0</v>
      </c>
      <c r="J99" s="71">
        <f t="shared" si="3"/>
        <v>540000</v>
      </c>
    </row>
    <row r="100" spans="1:10" ht="12.75">
      <c r="A100" s="32"/>
      <c r="B100" s="15"/>
      <c r="C100" s="133"/>
      <c r="D100" s="32"/>
      <c r="E100" s="15"/>
      <c r="F100" s="247" t="s">
        <v>502</v>
      </c>
      <c r="G100" s="72">
        <v>80000</v>
      </c>
      <c r="H100" s="72">
        <v>0</v>
      </c>
      <c r="I100" s="72">
        <v>0</v>
      </c>
      <c r="J100" s="71">
        <f t="shared" si="3"/>
        <v>80000</v>
      </c>
    </row>
    <row r="101" spans="1:10" ht="12.75">
      <c r="A101" s="32"/>
      <c r="B101" s="15"/>
      <c r="C101" s="133"/>
      <c r="D101" s="32"/>
      <c r="E101" s="15"/>
      <c r="F101" s="13" t="s">
        <v>338</v>
      </c>
      <c r="G101" s="72">
        <v>50000</v>
      </c>
      <c r="H101" s="72">
        <v>0</v>
      </c>
      <c r="I101" s="72">
        <v>0</v>
      </c>
      <c r="J101" s="71">
        <f t="shared" si="3"/>
        <v>50000</v>
      </c>
    </row>
    <row r="102" spans="1:10" ht="12.75">
      <c r="A102" s="32"/>
      <c r="B102" s="15"/>
      <c r="C102" s="133"/>
      <c r="D102" s="32">
        <v>36</v>
      </c>
      <c r="E102" s="15">
        <v>415</v>
      </c>
      <c r="F102" s="13" t="s">
        <v>9</v>
      </c>
      <c r="G102" s="61">
        <f>G103+G104</f>
        <v>1220000</v>
      </c>
      <c r="H102" s="61">
        <f>H103</f>
        <v>0</v>
      </c>
      <c r="I102" s="61">
        <f>I103</f>
        <v>0</v>
      </c>
      <c r="J102" s="71">
        <f t="shared" si="3"/>
        <v>1220000</v>
      </c>
    </row>
    <row r="103" spans="1:10" ht="12.75">
      <c r="A103" s="32"/>
      <c r="B103" s="15"/>
      <c r="C103" s="133"/>
      <c r="D103" s="76"/>
      <c r="E103" s="77"/>
      <c r="F103" s="247" t="s">
        <v>493</v>
      </c>
      <c r="G103" s="273">
        <v>1220000</v>
      </c>
      <c r="H103" s="273">
        <v>0</v>
      </c>
      <c r="I103" s="273">
        <v>0</v>
      </c>
      <c r="J103" s="71">
        <f t="shared" si="3"/>
        <v>1220000</v>
      </c>
    </row>
    <row r="104" spans="1:10" ht="12.75">
      <c r="A104" s="206"/>
      <c r="B104" s="207"/>
      <c r="C104" s="246"/>
      <c r="D104" s="15"/>
      <c r="E104" s="15"/>
      <c r="F104" s="13" t="s">
        <v>356</v>
      </c>
      <c r="G104" s="72">
        <v>0</v>
      </c>
      <c r="H104" s="72">
        <v>0</v>
      </c>
      <c r="I104" s="72">
        <v>0</v>
      </c>
      <c r="J104" s="71">
        <f t="shared" si="3"/>
        <v>0</v>
      </c>
    </row>
    <row r="105" spans="1:10" ht="12.75">
      <c r="A105" s="76"/>
      <c r="B105" s="77"/>
      <c r="C105" s="135"/>
      <c r="D105" s="206">
        <v>37</v>
      </c>
      <c r="E105" s="207">
        <v>416</v>
      </c>
      <c r="F105" s="272" t="s">
        <v>88</v>
      </c>
      <c r="G105" s="274">
        <f>G106+G107</f>
        <v>292000</v>
      </c>
      <c r="H105" s="274">
        <f>H106+H107</f>
        <v>0</v>
      </c>
      <c r="I105" s="274">
        <f>I106+I107</f>
        <v>0</v>
      </c>
      <c r="J105" s="71">
        <f aca="true" t="shared" si="4" ref="J105:J144">G105+H105+I105</f>
        <v>292000</v>
      </c>
    </row>
    <row r="106" spans="1:10" ht="12.75">
      <c r="A106" s="32"/>
      <c r="B106" s="15"/>
      <c r="C106" s="133"/>
      <c r="D106" s="32"/>
      <c r="E106" s="15"/>
      <c r="F106" s="13" t="s">
        <v>29</v>
      </c>
      <c r="G106" s="72">
        <v>192000</v>
      </c>
      <c r="H106" s="72">
        <v>0</v>
      </c>
      <c r="I106" s="72">
        <v>0</v>
      </c>
      <c r="J106" s="71">
        <f t="shared" si="4"/>
        <v>192000</v>
      </c>
    </row>
    <row r="107" spans="1:10" ht="12.75">
      <c r="A107" s="83"/>
      <c r="B107" s="84"/>
      <c r="C107" s="136"/>
      <c r="D107" s="83"/>
      <c r="E107" s="84"/>
      <c r="F107" s="85" t="s">
        <v>521</v>
      </c>
      <c r="G107" s="86">
        <v>100000</v>
      </c>
      <c r="H107" s="86">
        <v>0</v>
      </c>
      <c r="I107" s="86">
        <v>0</v>
      </c>
      <c r="J107" s="71">
        <f t="shared" si="4"/>
        <v>100000</v>
      </c>
    </row>
    <row r="108" spans="1:10" ht="12.75">
      <c r="A108" s="32"/>
      <c r="B108" s="15"/>
      <c r="C108" s="133"/>
      <c r="D108" s="32">
        <v>38</v>
      </c>
      <c r="E108" s="15">
        <v>421</v>
      </c>
      <c r="F108" s="13" t="s">
        <v>30</v>
      </c>
      <c r="G108" s="61">
        <f>SUM(G109:G118)</f>
        <v>15482000</v>
      </c>
      <c r="H108" s="61">
        <f>SUM(H109:H117)</f>
        <v>0</v>
      </c>
      <c r="I108" s="61">
        <f>SUM(I109:I117)</f>
        <v>0</v>
      </c>
      <c r="J108" s="71">
        <f t="shared" si="4"/>
        <v>15482000</v>
      </c>
    </row>
    <row r="109" spans="1:10" ht="12.75">
      <c r="A109" s="32"/>
      <c r="B109" s="15"/>
      <c r="C109" s="133"/>
      <c r="D109" s="32"/>
      <c r="E109" s="15"/>
      <c r="F109" s="13" t="s">
        <v>31</v>
      </c>
      <c r="G109" s="72">
        <v>2000000</v>
      </c>
      <c r="H109" s="72">
        <v>0</v>
      </c>
      <c r="I109" s="72">
        <v>0</v>
      </c>
      <c r="J109" s="71">
        <f t="shared" si="4"/>
        <v>2000000</v>
      </c>
    </row>
    <row r="110" spans="1:10" ht="12.75">
      <c r="A110" s="32"/>
      <c r="B110" s="15"/>
      <c r="C110" s="133"/>
      <c r="D110" s="32"/>
      <c r="E110" s="15"/>
      <c r="F110" s="13" t="s">
        <v>89</v>
      </c>
      <c r="G110" s="72">
        <v>2700000</v>
      </c>
      <c r="H110" s="72">
        <v>0</v>
      </c>
      <c r="I110" s="72">
        <v>0</v>
      </c>
      <c r="J110" s="71">
        <f t="shared" si="4"/>
        <v>2700000</v>
      </c>
    </row>
    <row r="111" spans="1:10" ht="13.5" customHeight="1">
      <c r="A111" s="32"/>
      <c r="B111" s="15"/>
      <c r="C111" s="133"/>
      <c r="D111" s="32"/>
      <c r="E111" s="15"/>
      <c r="F111" s="13" t="s">
        <v>182</v>
      </c>
      <c r="G111" s="72">
        <v>7200000</v>
      </c>
      <c r="H111" s="72">
        <v>0</v>
      </c>
      <c r="I111" s="72">
        <v>0</v>
      </c>
      <c r="J111" s="71">
        <f t="shared" si="4"/>
        <v>7200000</v>
      </c>
    </row>
    <row r="112" spans="1:10" ht="12.75">
      <c r="A112" s="32"/>
      <c r="B112" s="15"/>
      <c r="C112" s="133"/>
      <c r="D112" s="32"/>
      <c r="E112" s="15"/>
      <c r="F112" s="20" t="s">
        <v>90</v>
      </c>
      <c r="G112" s="72">
        <v>600000</v>
      </c>
      <c r="H112" s="72">
        <v>0</v>
      </c>
      <c r="I112" s="72">
        <v>0</v>
      </c>
      <c r="J112" s="71">
        <f t="shared" si="4"/>
        <v>600000</v>
      </c>
    </row>
    <row r="113" spans="1:10" ht="12.75">
      <c r="A113" s="32"/>
      <c r="B113" s="15"/>
      <c r="C113" s="133"/>
      <c r="D113" s="32"/>
      <c r="E113" s="15"/>
      <c r="F113" s="247" t="s">
        <v>503</v>
      </c>
      <c r="G113" s="72">
        <v>50000</v>
      </c>
      <c r="H113" s="72">
        <v>0</v>
      </c>
      <c r="I113" s="72">
        <v>0</v>
      </c>
      <c r="J113" s="71">
        <f t="shared" si="4"/>
        <v>50000</v>
      </c>
    </row>
    <row r="114" spans="1:10" ht="12.75">
      <c r="A114" s="32"/>
      <c r="B114" s="15"/>
      <c r="C114" s="133"/>
      <c r="D114" s="32"/>
      <c r="E114" s="15"/>
      <c r="F114" s="20" t="s">
        <v>91</v>
      </c>
      <c r="G114" s="72">
        <v>2300000</v>
      </c>
      <c r="H114" s="72">
        <v>0</v>
      </c>
      <c r="I114" s="72">
        <v>0</v>
      </c>
      <c r="J114" s="71">
        <f t="shared" si="4"/>
        <v>2300000</v>
      </c>
    </row>
    <row r="115" spans="1:10" ht="12.75">
      <c r="A115" s="32"/>
      <c r="B115" s="15"/>
      <c r="C115" s="133"/>
      <c r="D115" s="32"/>
      <c r="E115" s="15"/>
      <c r="F115" s="247" t="s">
        <v>504</v>
      </c>
      <c r="G115" s="72">
        <v>350000</v>
      </c>
      <c r="H115" s="72">
        <v>0</v>
      </c>
      <c r="I115" s="72">
        <v>0</v>
      </c>
      <c r="J115" s="71">
        <f t="shared" si="4"/>
        <v>350000</v>
      </c>
    </row>
    <row r="116" spans="1:10" ht="12.75">
      <c r="A116" s="32"/>
      <c r="B116" s="15"/>
      <c r="C116" s="133"/>
      <c r="D116" s="32"/>
      <c r="E116" s="15"/>
      <c r="F116" s="247" t="s">
        <v>505</v>
      </c>
      <c r="G116" s="72">
        <v>190000</v>
      </c>
      <c r="H116" s="72"/>
      <c r="I116" s="72"/>
      <c r="J116" s="71">
        <f t="shared" si="4"/>
        <v>190000</v>
      </c>
    </row>
    <row r="117" spans="1:10" ht="12.75" customHeight="1">
      <c r="A117" s="32"/>
      <c r="B117" s="15"/>
      <c r="C117" s="133"/>
      <c r="D117" s="32"/>
      <c r="E117" s="15"/>
      <c r="F117" s="247" t="s">
        <v>225</v>
      </c>
      <c r="G117" s="72">
        <v>80000</v>
      </c>
      <c r="H117" s="72">
        <v>0</v>
      </c>
      <c r="I117" s="72">
        <v>0</v>
      </c>
      <c r="J117" s="71">
        <f t="shared" si="4"/>
        <v>80000</v>
      </c>
    </row>
    <row r="118" spans="1:10" ht="12.75" customHeight="1">
      <c r="A118" s="32"/>
      <c r="B118" s="15"/>
      <c r="C118" s="133"/>
      <c r="D118" s="32"/>
      <c r="E118" s="15"/>
      <c r="F118" s="247" t="s">
        <v>212</v>
      </c>
      <c r="G118" s="72">
        <v>12000</v>
      </c>
      <c r="H118" s="72"/>
      <c r="I118" s="72"/>
      <c r="J118" s="71">
        <f t="shared" si="4"/>
        <v>12000</v>
      </c>
    </row>
    <row r="119" spans="1:10" ht="12.75" customHeight="1">
      <c r="A119" s="32"/>
      <c r="B119" s="15"/>
      <c r="C119" s="133"/>
      <c r="D119" s="32">
        <v>39</v>
      </c>
      <c r="E119" s="15">
        <v>422</v>
      </c>
      <c r="F119" s="13" t="s">
        <v>33</v>
      </c>
      <c r="G119" s="61">
        <f>SUM(G120:G121)</f>
        <v>400000</v>
      </c>
      <c r="H119" s="61">
        <f>SUM(H120:H121)</f>
        <v>0</v>
      </c>
      <c r="I119" s="61">
        <f>SUM(I120:I121)</f>
        <v>0</v>
      </c>
      <c r="J119" s="71">
        <f t="shared" si="4"/>
        <v>400000</v>
      </c>
    </row>
    <row r="120" spans="1:10" ht="12.75" customHeight="1">
      <c r="A120" s="32"/>
      <c r="B120" s="15"/>
      <c r="C120" s="133"/>
      <c r="D120" s="32"/>
      <c r="E120" s="15"/>
      <c r="F120" s="13" t="s">
        <v>92</v>
      </c>
      <c r="G120" s="72">
        <v>400000</v>
      </c>
      <c r="H120" s="72">
        <v>0</v>
      </c>
      <c r="I120" s="72">
        <v>0</v>
      </c>
      <c r="J120" s="71">
        <f t="shared" si="4"/>
        <v>400000</v>
      </c>
    </row>
    <row r="121" spans="1:10" ht="12.75" customHeight="1">
      <c r="A121" s="32"/>
      <c r="B121" s="15"/>
      <c r="C121" s="133"/>
      <c r="D121" s="32"/>
      <c r="E121" s="15"/>
      <c r="F121" s="13" t="s">
        <v>93</v>
      </c>
      <c r="G121" s="72">
        <v>0</v>
      </c>
      <c r="H121" s="72">
        <v>0</v>
      </c>
      <c r="I121" s="72">
        <v>0</v>
      </c>
      <c r="J121" s="71">
        <f t="shared" si="4"/>
        <v>0</v>
      </c>
    </row>
    <row r="122" spans="1:10" ht="12.75" customHeight="1">
      <c r="A122" s="32"/>
      <c r="B122" s="15"/>
      <c r="C122" s="133"/>
      <c r="D122" s="32">
        <v>40</v>
      </c>
      <c r="E122" s="15">
        <v>423</v>
      </c>
      <c r="F122" s="13" t="s">
        <v>11</v>
      </c>
      <c r="G122" s="61">
        <f>SUM(G123:G127)</f>
        <v>3200000</v>
      </c>
      <c r="H122" s="61">
        <f>SUM(H123:H127)</f>
        <v>0</v>
      </c>
      <c r="I122" s="61">
        <f>SUM(I123:I127)</f>
        <v>0</v>
      </c>
      <c r="J122" s="71">
        <f t="shared" si="4"/>
        <v>3200000</v>
      </c>
    </row>
    <row r="123" spans="1:10" ht="12.75" customHeight="1">
      <c r="A123" s="32"/>
      <c r="B123" s="15"/>
      <c r="C123" s="133"/>
      <c r="D123" s="32"/>
      <c r="E123" s="15"/>
      <c r="F123" s="247" t="s">
        <v>538</v>
      </c>
      <c r="G123" s="72">
        <v>1350000</v>
      </c>
      <c r="H123" s="72">
        <v>0</v>
      </c>
      <c r="I123" s="72">
        <v>0</v>
      </c>
      <c r="J123" s="71">
        <f t="shared" si="4"/>
        <v>1350000</v>
      </c>
    </row>
    <row r="124" spans="1:10" ht="12.75" customHeight="1">
      <c r="A124" s="32"/>
      <c r="B124" s="15"/>
      <c r="C124" s="133"/>
      <c r="D124" s="32"/>
      <c r="E124" s="15"/>
      <c r="F124" s="13" t="s">
        <v>34</v>
      </c>
      <c r="G124" s="72">
        <v>100000</v>
      </c>
      <c r="H124" s="72">
        <v>0</v>
      </c>
      <c r="I124" s="72">
        <v>0</v>
      </c>
      <c r="J124" s="71">
        <f t="shared" si="4"/>
        <v>100000</v>
      </c>
    </row>
    <row r="125" spans="1:10" ht="12.75">
      <c r="A125" s="32"/>
      <c r="B125" s="15"/>
      <c r="C125" s="133"/>
      <c r="D125" s="32"/>
      <c r="E125" s="15"/>
      <c r="F125" s="13" t="s">
        <v>35</v>
      </c>
      <c r="G125" s="72">
        <v>250000</v>
      </c>
      <c r="H125" s="72">
        <v>0</v>
      </c>
      <c r="I125" s="72">
        <v>0</v>
      </c>
      <c r="J125" s="71">
        <f t="shared" si="4"/>
        <v>250000</v>
      </c>
    </row>
    <row r="126" spans="1:10" ht="12.75">
      <c r="A126" s="32"/>
      <c r="B126" s="15"/>
      <c r="C126" s="133"/>
      <c r="D126" s="32"/>
      <c r="E126" s="15"/>
      <c r="F126" s="13" t="s">
        <v>172</v>
      </c>
      <c r="G126" s="72">
        <v>1500000</v>
      </c>
      <c r="H126" s="72">
        <v>0</v>
      </c>
      <c r="I126" s="72">
        <v>0</v>
      </c>
      <c r="J126" s="71">
        <f t="shared" si="4"/>
        <v>1500000</v>
      </c>
    </row>
    <row r="127" spans="1:10" ht="12.75">
      <c r="A127" s="32"/>
      <c r="B127" s="15"/>
      <c r="C127" s="133"/>
      <c r="D127" s="32"/>
      <c r="E127" s="15"/>
      <c r="F127" s="13" t="s">
        <v>173</v>
      </c>
      <c r="G127" s="72">
        <v>0</v>
      </c>
      <c r="H127" s="72">
        <v>0</v>
      </c>
      <c r="I127" s="72">
        <v>0</v>
      </c>
      <c r="J127" s="71">
        <f t="shared" si="4"/>
        <v>0</v>
      </c>
    </row>
    <row r="128" spans="1:10" ht="12.75">
      <c r="A128" s="32"/>
      <c r="B128" s="15"/>
      <c r="C128" s="133"/>
      <c r="D128" s="32">
        <v>41</v>
      </c>
      <c r="E128" s="15">
        <v>424</v>
      </c>
      <c r="F128" s="13" t="s">
        <v>41</v>
      </c>
      <c r="G128" s="64">
        <f>SUM(G129:G132)</f>
        <v>2750000</v>
      </c>
      <c r="H128" s="64">
        <f>SUM(H129:H131)</f>
        <v>0</v>
      </c>
      <c r="I128" s="64">
        <f>SUM(I129:I131)</f>
        <v>0</v>
      </c>
      <c r="J128" s="71">
        <f t="shared" si="4"/>
        <v>2750000</v>
      </c>
    </row>
    <row r="129" spans="1:10" ht="12.75">
      <c r="A129" s="32"/>
      <c r="B129" s="15"/>
      <c r="C129" s="133"/>
      <c r="D129" s="32"/>
      <c r="E129" s="15"/>
      <c r="F129" s="247" t="s">
        <v>506</v>
      </c>
      <c r="G129" s="71">
        <v>100000</v>
      </c>
      <c r="H129" s="71">
        <v>0</v>
      </c>
      <c r="I129" s="71">
        <v>0</v>
      </c>
      <c r="J129" s="71">
        <f t="shared" si="4"/>
        <v>100000</v>
      </c>
    </row>
    <row r="130" spans="1:10" ht="12.75">
      <c r="A130" s="32"/>
      <c r="B130" s="15"/>
      <c r="C130" s="133"/>
      <c r="D130" s="32"/>
      <c r="E130" s="15"/>
      <c r="F130" s="13" t="s">
        <v>185</v>
      </c>
      <c r="G130" s="71">
        <v>150000</v>
      </c>
      <c r="H130" s="71">
        <v>0</v>
      </c>
      <c r="I130" s="71">
        <v>0</v>
      </c>
      <c r="J130" s="71">
        <f t="shared" si="4"/>
        <v>150000</v>
      </c>
    </row>
    <row r="131" spans="1:10" ht="12.75">
      <c r="A131" s="32"/>
      <c r="B131" s="15"/>
      <c r="C131" s="133"/>
      <c r="D131" s="32"/>
      <c r="E131" s="15"/>
      <c r="F131" s="13" t="s">
        <v>227</v>
      </c>
      <c r="G131" s="71">
        <v>500000</v>
      </c>
      <c r="H131" s="71">
        <v>0</v>
      </c>
      <c r="I131" s="71">
        <v>0</v>
      </c>
      <c r="J131" s="71">
        <f t="shared" si="4"/>
        <v>500000</v>
      </c>
    </row>
    <row r="132" spans="1:10" ht="12.75">
      <c r="A132" s="32"/>
      <c r="B132" s="15"/>
      <c r="C132" s="133"/>
      <c r="D132" s="32"/>
      <c r="E132" s="15"/>
      <c r="F132" s="247" t="s">
        <v>526</v>
      </c>
      <c r="G132" s="71">
        <v>2000000</v>
      </c>
      <c r="H132" s="71">
        <v>0</v>
      </c>
      <c r="I132" s="71"/>
      <c r="J132" s="71">
        <f t="shared" si="4"/>
        <v>2000000</v>
      </c>
    </row>
    <row r="133" spans="1:10" ht="12.75">
      <c r="A133" s="32"/>
      <c r="B133" s="15"/>
      <c r="C133" s="133"/>
      <c r="D133" s="32">
        <v>42</v>
      </c>
      <c r="E133" s="15">
        <v>425</v>
      </c>
      <c r="F133" s="13" t="s">
        <v>42</v>
      </c>
      <c r="G133" s="64">
        <f>SUM(G134:G137)</f>
        <v>2000000</v>
      </c>
      <c r="H133" s="64">
        <f>SUM(H134:H137)</f>
        <v>0</v>
      </c>
      <c r="I133" s="64">
        <f>SUM(I134:I137)</f>
        <v>0</v>
      </c>
      <c r="J133" s="71">
        <f t="shared" si="4"/>
        <v>2000000</v>
      </c>
    </row>
    <row r="134" spans="1:10" ht="12.75">
      <c r="A134" s="32"/>
      <c r="B134" s="15"/>
      <c r="C134" s="133"/>
      <c r="D134" s="32"/>
      <c r="E134" s="15"/>
      <c r="F134" s="247" t="s">
        <v>507</v>
      </c>
      <c r="G134" s="71">
        <v>1200000</v>
      </c>
      <c r="H134" s="71">
        <v>0</v>
      </c>
      <c r="I134" s="71">
        <v>0</v>
      </c>
      <c r="J134" s="71">
        <f t="shared" si="4"/>
        <v>1200000</v>
      </c>
    </row>
    <row r="135" spans="1:10" ht="12.75">
      <c r="A135" s="32"/>
      <c r="B135" s="15"/>
      <c r="C135" s="133"/>
      <c r="D135" s="32"/>
      <c r="E135" s="15"/>
      <c r="F135" s="247" t="s">
        <v>508</v>
      </c>
      <c r="G135" s="71">
        <v>500000</v>
      </c>
      <c r="H135" s="71">
        <v>0</v>
      </c>
      <c r="I135" s="71">
        <v>0</v>
      </c>
      <c r="J135" s="71">
        <f t="shared" si="4"/>
        <v>500000</v>
      </c>
    </row>
    <row r="136" spans="1:10" ht="12.75">
      <c r="A136" s="32"/>
      <c r="B136" s="15"/>
      <c r="C136" s="133"/>
      <c r="D136" s="32"/>
      <c r="E136" s="15"/>
      <c r="F136" s="13" t="s">
        <v>43</v>
      </c>
      <c r="G136" s="71">
        <v>0</v>
      </c>
      <c r="H136" s="71">
        <v>0</v>
      </c>
      <c r="I136" s="71">
        <v>0</v>
      </c>
      <c r="J136" s="71">
        <f t="shared" si="4"/>
        <v>0</v>
      </c>
    </row>
    <row r="137" spans="1:10" ht="12.75">
      <c r="A137" s="32"/>
      <c r="B137" s="15"/>
      <c r="C137" s="133"/>
      <c r="D137" s="32"/>
      <c r="E137" s="15"/>
      <c r="F137" s="247" t="s">
        <v>509</v>
      </c>
      <c r="G137" s="71">
        <v>300000</v>
      </c>
      <c r="H137" s="71">
        <v>0</v>
      </c>
      <c r="I137" s="71">
        <v>0</v>
      </c>
      <c r="J137" s="71">
        <f t="shared" si="4"/>
        <v>300000</v>
      </c>
    </row>
    <row r="138" spans="1:10" ht="12.75">
      <c r="A138" s="32"/>
      <c r="B138" s="15"/>
      <c r="C138" s="133"/>
      <c r="D138" s="32">
        <v>43</v>
      </c>
      <c r="E138" s="15">
        <v>426</v>
      </c>
      <c r="F138" s="13" t="s">
        <v>45</v>
      </c>
      <c r="G138" s="64">
        <f>SUM(G139:G144)</f>
        <v>3630000</v>
      </c>
      <c r="H138" s="64">
        <f>SUM(H139:H144)</f>
        <v>0</v>
      </c>
      <c r="I138" s="64">
        <f>SUM(I139:I144)</f>
        <v>0</v>
      </c>
      <c r="J138" s="71">
        <f t="shared" si="4"/>
        <v>3630000</v>
      </c>
    </row>
    <row r="139" spans="1:10" ht="12.75">
      <c r="A139" s="32"/>
      <c r="B139" s="15"/>
      <c r="C139" s="133"/>
      <c r="D139" s="32"/>
      <c r="E139" s="15"/>
      <c r="F139" s="13" t="s">
        <v>46</v>
      </c>
      <c r="G139" s="71">
        <v>1500000</v>
      </c>
      <c r="H139" s="71">
        <v>0</v>
      </c>
      <c r="I139" s="71">
        <v>0</v>
      </c>
      <c r="J139" s="71">
        <f t="shared" si="4"/>
        <v>1500000</v>
      </c>
    </row>
    <row r="140" spans="1:10" ht="12.75">
      <c r="A140" s="32"/>
      <c r="B140" s="15"/>
      <c r="C140" s="133"/>
      <c r="D140" s="32"/>
      <c r="E140" s="15"/>
      <c r="F140" s="13" t="s">
        <v>47</v>
      </c>
      <c r="G140" s="71">
        <v>500000</v>
      </c>
      <c r="H140" s="71">
        <v>0</v>
      </c>
      <c r="I140" s="71">
        <v>0</v>
      </c>
      <c r="J140" s="71">
        <f t="shared" si="4"/>
        <v>500000</v>
      </c>
    </row>
    <row r="141" spans="1:10" ht="12.75">
      <c r="A141" s="32"/>
      <c r="B141" s="15"/>
      <c r="C141" s="133"/>
      <c r="D141" s="32"/>
      <c r="E141" s="15"/>
      <c r="F141" s="247" t="s">
        <v>178</v>
      </c>
      <c r="G141" s="71">
        <v>1000000</v>
      </c>
      <c r="H141" s="71">
        <v>0</v>
      </c>
      <c r="I141" s="71">
        <v>0</v>
      </c>
      <c r="J141" s="71">
        <f t="shared" si="4"/>
        <v>1000000</v>
      </c>
    </row>
    <row r="142" spans="1:10" ht="12.75">
      <c r="A142" s="32"/>
      <c r="B142" s="15"/>
      <c r="C142" s="133"/>
      <c r="D142" s="32"/>
      <c r="E142" s="15"/>
      <c r="F142" s="13" t="s">
        <v>186</v>
      </c>
      <c r="G142" s="71">
        <v>50000</v>
      </c>
      <c r="H142" s="71">
        <v>0</v>
      </c>
      <c r="I142" s="71">
        <v>0</v>
      </c>
      <c r="J142" s="71">
        <f t="shared" si="4"/>
        <v>50000</v>
      </c>
    </row>
    <row r="143" spans="1:10" ht="12.75">
      <c r="A143" s="32"/>
      <c r="B143" s="15"/>
      <c r="C143" s="133"/>
      <c r="D143" s="32"/>
      <c r="E143" s="15"/>
      <c r="F143" s="247" t="s">
        <v>510</v>
      </c>
      <c r="G143" s="71">
        <v>80000</v>
      </c>
      <c r="H143" s="71">
        <v>0</v>
      </c>
      <c r="I143" s="71">
        <v>0</v>
      </c>
      <c r="J143" s="71">
        <f t="shared" si="4"/>
        <v>80000</v>
      </c>
    </row>
    <row r="144" spans="1:10" ht="12.75">
      <c r="A144" s="32"/>
      <c r="B144" s="15"/>
      <c r="C144" s="133"/>
      <c r="D144" s="32"/>
      <c r="E144" s="15"/>
      <c r="F144" s="13" t="s">
        <v>187</v>
      </c>
      <c r="G144" s="71">
        <v>500000</v>
      </c>
      <c r="H144" s="71">
        <v>0</v>
      </c>
      <c r="I144" s="71">
        <v>0</v>
      </c>
      <c r="J144" s="71">
        <f t="shared" si="4"/>
        <v>500000</v>
      </c>
    </row>
    <row r="145" spans="1:10" ht="12.75">
      <c r="A145" s="32"/>
      <c r="B145" s="15"/>
      <c r="C145" s="133">
        <v>130</v>
      </c>
      <c r="D145" s="32">
        <v>44</v>
      </c>
      <c r="E145" s="15">
        <v>481</v>
      </c>
      <c r="F145" s="13" t="s">
        <v>36</v>
      </c>
      <c r="G145" s="61">
        <f>SUM(G146:G147)</f>
        <v>3700000</v>
      </c>
      <c r="H145" s="61">
        <f>SUM(H146:H148)</f>
        <v>0</v>
      </c>
      <c r="I145" s="61">
        <f>SUM(I146:I148)</f>
        <v>0</v>
      </c>
      <c r="J145" s="71">
        <f aca="true" t="shared" si="5" ref="J145:J157">G145+H145+I145</f>
        <v>3700000</v>
      </c>
    </row>
    <row r="146" spans="1:10" ht="12.75">
      <c r="A146" s="32"/>
      <c r="B146" s="15"/>
      <c r="C146" s="133"/>
      <c r="D146" s="32"/>
      <c r="E146" s="15"/>
      <c r="F146" s="13" t="s">
        <v>37</v>
      </c>
      <c r="G146" s="72">
        <v>2800000</v>
      </c>
      <c r="H146" s="72">
        <v>0</v>
      </c>
      <c r="I146" s="72">
        <v>0</v>
      </c>
      <c r="J146" s="71">
        <f t="shared" si="5"/>
        <v>2800000</v>
      </c>
    </row>
    <row r="147" spans="1:10" ht="12.75">
      <c r="A147" s="32"/>
      <c r="B147" s="15"/>
      <c r="C147" s="133"/>
      <c r="D147" s="32"/>
      <c r="E147" s="15"/>
      <c r="F147" s="247" t="s">
        <v>515</v>
      </c>
      <c r="G147" s="72">
        <v>900000</v>
      </c>
      <c r="H147" s="72">
        <v>0</v>
      </c>
      <c r="I147" s="72">
        <v>0</v>
      </c>
      <c r="J147" s="71">
        <f t="shared" si="5"/>
        <v>900000</v>
      </c>
    </row>
    <row r="148" spans="1:10" ht="12.75">
      <c r="A148" s="32"/>
      <c r="B148" s="15"/>
      <c r="C148" s="275" t="s">
        <v>48</v>
      </c>
      <c r="D148" s="32">
        <v>45</v>
      </c>
      <c r="E148" s="15">
        <v>481</v>
      </c>
      <c r="F148" s="247" t="s">
        <v>519</v>
      </c>
      <c r="G148" s="72">
        <v>200000</v>
      </c>
      <c r="H148" s="72">
        <v>0</v>
      </c>
      <c r="I148" s="72">
        <v>0</v>
      </c>
      <c r="J148" s="71">
        <f t="shared" si="5"/>
        <v>200000</v>
      </c>
    </row>
    <row r="149" spans="1:10" ht="12.75">
      <c r="A149" s="32"/>
      <c r="B149" s="15"/>
      <c r="C149" s="133">
        <v>810</v>
      </c>
      <c r="D149" s="83">
        <v>46</v>
      </c>
      <c r="E149" s="84">
        <v>481</v>
      </c>
      <c r="F149" s="379" t="s">
        <v>516</v>
      </c>
      <c r="G149" s="72">
        <v>6000000</v>
      </c>
      <c r="H149" s="86">
        <v>0</v>
      </c>
      <c r="I149" s="86">
        <v>0</v>
      </c>
      <c r="J149" s="71">
        <f t="shared" si="5"/>
        <v>6000000</v>
      </c>
    </row>
    <row r="150" spans="1:10" ht="12.75">
      <c r="A150" s="32"/>
      <c r="B150" s="15"/>
      <c r="C150" s="133">
        <v>130</v>
      </c>
      <c r="D150" s="32">
        <v>47</v>
      </c>
      <c r="E150" s="15">
        <v>482</v>
      </c>
      <c r="F150" s="13" t="s">
        <v>184</v>
      </c>
      <c r="G150" s="61">
        <f>G151+G152+G153</f>
        <v>1710000</v>
      </c>
      <c r="H150" s="61">
        <v>0</v>
      </c>
      <c r="I150" s="61">
        <v>0</v>
      </c>
      <c r="J150" s="71">
        <f t="shared" si="5"/>
        <v>1710000</v>
      </c>
    </row>
    <row r="151" spans="1:10" ht="12.75">
      <c r="A151" s="32"/>
      <c r="B151" s="15"/>
      <c r="C151" s="133"/>
      <c r="D151" s="32"/>
      <c r="E151" s="15"/>
      <c r="F151" s="247" t="s">
        <v>500</v>
      </c>
      <c r="G151" s="61">
        <v>150000</v>
      </c>
      <c r="H151" s="61">
        <v>0</v>
      </c>
      <c r="I151" s="61">
        <v>0</v>
      </c>
      <c r="J151" s="71">
        <f t="shared" si="5"/>
        <v>150000</v>
      </c>
    </row>
    <row r="152" spans="1:10" ht="12.75">
      <c r="A152" s="32"/>
      <c r="B152" s="15"/>
      <c r="C152" s="133"/>
      <c r="D152" s="32"/>
      <c r="E152" s="15"/>
      <c r="F152" s="247" t="s">
        <v>501</v>
      </c>
      <c r="G152" s="61">
        <v>1500000</v>
      </c>
      <c r="H152" s="61">
        <v>0</v>
      </c>
      <c r="I152" s="61">
        <v>0</v>
      </c>
      <c r="J152" s="71">
        <f t="shared" si="5"/>
        <v>1500000</v>
      </c>
    </row>
    <row r="153" spans="1:10" ht="12.75">
      <c r="A153" s="32"/>
      <c r="B153" s="15"/>
      <c r="C153" s="133"/>
      <c r="D153" s="32"/>
      <c r="E153" s="15"/>
      <c r="F153" s="247" t="s">
        <v>511</v>
      </c>
      <c r="G153" s="61">
        <v>60000</v>
      </c>
      <c r="H153" s="61">
        <v>0</v>
      </c>
      <c r="I153" s="61">
        <v>0</v>
      </c>
      <c r="J153" s="71">
        <f t="shared" si="5"/>
        <v>60000</v>
      </c>
    </row>
    <row r="154" spans="1:10" ht="12.75">
      <c r="A154" s="32"/>
      <c r="B154" s="15"/>
      <c r="C154" s="133"/>
      <c r="D154" s="32">
        <v>48</v>
      </c>
      <c r="E154" s="15">
        <v>483</v>
      </c>
      <c r="F154" s="247" t="s">
        <v>512</v>
      </c>
      <c r="G154" s="61">
        <v>100000</v>
      </c>
      <c r="H154" s="61">
        <v>0</v>
      </c>
      <c r="I154" s="61">
        <v>0</v>
      </c>
      <c r="J154" s="71">
        <f t="shared" si="5"/>
        <v>100000</v>
      </c>
    </row>
    <row r="155" spans="1:10" ht="12.75">
      <c r="A155" s="32"/>
      <c r="B155" s="15"/>
      <c r="C155" s="133"/>
      <c r="D155" s="32">
        <v>49</v>
      </c>
      <c r="E155" s="15">
        <v>484</v>
      </c>
      <c r="F155" s="247" t="s">
        <v>514</v>
      </c>
      <c r="G155" s="61">
        <f>G156+G157</f>
        <v>500000</v>
      </c>
      <c r="H155" s="61">
        <v>0</v>
      </c>
      <c r="I155" s="61">
        <v>0</v>
      </c>
      <c r="J155" s="71">
        <f t="shared" si="5"/>
        <v>500000</v>
      </c>
    </row>
    <row r="156" spans="1:10" ht="12.75">
      <c r="A156" s="32"/>
      <c r="B156" s="15"/>
      <c r="C156" s="133"/>
      <c r="D156" s="32"/>
      <c r="E156" s="15"/>
      <c r="F156" s="13" t="s">
        <v>38</v>
      </c>
      <c r="G156" s="251">
        <v>400000</v>
      </c>
      <c r="H156" s="61">
        <v>0</v>
      </c>
      <c r="I156" s="61">
        <v>0</v>
      </c>
      <c r="J156" s="71">
        <f t="shared" si="5"/>
        <v>400000</v>
      </c>
    </row>
    <row r="157" spans="1:10" ht="12.75">
      <c r="A157" s="32"/>
      <c r="B157" s="15"/>
      <c r="C157" s="133"/>
      <c r="D157" s="32"/>
      <c r="E157" s="15"/>
      <c r="F157" s="247" t="s">
        <v>513</v>
      </c>
      <c r="G157" s="251">
        <v>100000</v>
      </c>
      <c r="H157" s="61">
        <v>0</v>
      </c>
      <c r="I157" s="61">
        <v>0</v>
      </c>
      <c r="J157" s="71">
        <f t="shared" si="5"/>
        <v>100000</v>
      </c>
    </row>
    <row r="158" spans="1:10" ht="12.75">
      <c r="A158" s="32"/>
      <c r="B158" s="15"/>
      <c r="C158" s="133"/>
      <c r="D158" s="32">
        <v>50</v>
      </c>
      <c r="E158" s="15">
        <v>499</v>
      </c>
      <c r="F158" s="13" t="s">
        <v>158</v>
      </c>
      <c r="G158" s="61">
        <f>SUM(G159+G160)</f>
        <v>7552375</v>
      </c>
      <c r="H158" s="61">
        <f>SUM(H159+H160)</f>
        <v>0</v>
      </c>
      <c r="I158" s="61">
        <f>SUM(I159+I160)</f>
        <v>0</v>
      </c>
      <c r="J158" s="71">
        <f aca="true" t="shared" si="6" ref="J158:J167">G158+H158+I158</f>
        <v>7552375</v>
      </c>
    </row>
    <row r="159" spans="1:10" ht="12.75">
      <c r="A159" s="32"/>
      <c r="B159" s="15"/>
      <c r="C159" s="133"/>
      <c r="D159" s="32"/>
      <c r="E159" s="15"/>
      <c r="F159" s="13" t="s">
        <v>94</v>
      </c>
      <c r="G159" s="72">
        <v>1552375</v>
      </c>
      <c r="H159" s="72">
        <v>0</v>
      </c>
      <c r="I159" s="72">
        <v>0</v>
      </c>
      <c r="J159" s="71">
        <f t="shared" si="6"/>
        <v>1552375</v>
      </c>
    </row>
    <row r="160" spans="1:10" ht="12.75">
      <c r="A160" s="32"/>
      <c r="B160" s="15"/>
      <c r="C160" s="133"/>
      <c r="D160" s="32"/>
      <c r="E160" s="15"/>
      <c r="F160" s="13" t="s">
        <v>39</v>
      </c>
      <c r="G160" s="72">
        <v>6000000</v>
      </c>
      <c r="H160" s="72">
        <v>0</v>
      </c>
      <c r="I160" s="72">
        <v>0</v>
      </c>
      <c r="J160" s="71">
        <f t="shared" si="6"/>
        <v>6000000</v>
      </c>
    </row>
    <row r="161" spans="1:10" ht="12.75">
      <c r="A161" s="32"/>
      <c r="B161" s="15"/>
      <c r="C161" s="133"/>
      <c r="D161" s="32">
        <v>51</v>
      </c>
      <c r="E161" s="15">
        <v>511</v>
      </c>
      <c r="F161" s="13" t="s">
        <v>55</v>
      </c>
      <c r="G161" s="72">
        <v>300000</v>
      </c>
      <c r="H161" s="72">
        <v>0</v>
      </c>
      <c r="I161" s="72">
        <v>0</v>
      </c>
      <c r="J161" s="71">
        <f t="shared" si="6"/>
        <v>300000</v>
      </c>
    </row>
    <row r="162" spans="1:10" ht="12.75">
      <c r="A162" s="32"/>
      <c r="B162" s="15"/>
      <c r="C162" s="133"/>
      <c r="D162" s="32">
        <v>52</v>
      </c>
      <c r="E162" s="15">
        <v>512</v>
      </c>
      <c r="F162" s="13" t="s">
        <v>70</v>
      </c>
      <c r="G162" s="72">
        <v>300000</v>
      </c>
      <c r="H162" s="72">
        <v>0</v>
      </c>
      <c r="I162" s="72">
        <v>0</v>
      </c>
      <c r="J162" s="71">
        <f t="shared" si="6"/>
        <v>300000</v>
      </c>
    </row>
    <row r="163" spans="1:10" ht="12.75">
      <c r="A163" s="32"/>
      <c r="B163" s="15"/>
      <c r="C163" s="133"/>
      <c r="D163" s="32">
        <v>53</v>
      </c>
      <c r="E163" s="15">
        <v>515</v>
      </c>
      <c r="F163" s="13" t="s">
        <v>324</v>
      </c>
      <c r="G163" s="72">
        <v>100000</v>
      </c>
      <c r="H163" s="72">
        <v>0</v>
      </c>
      <c r="I163" s="72">
        <v>0</v>
      </c>
      <c r="J163" s="71">
        <f t="shared" si="6"/>
        <v>100000</v>
      </c>
    </row>
    <row r="164" spans="1:10" ht="12.75">
      <c r="A164" s="32"/>
      <c r="B164" s="15"/>
      <c r="C164" s="133"/>
      <c r="D164" s="32">
        <v>54</v>
      </c>
      <c r="E164" s="15">
        <v>515</v>
      </c>
      <c r="F164" s="13" t="s">
        <v>388</v>
      </c>
      <c r="G164" s="72">
        <v>100000</v>
      </c>
      <c r="H164" s="72">
        <v>0</v>
      </c>
      <c r="I164" s="72">
        <v>0</v>
      </c>
      <c r="J164" s="71">
        <f t="shared" si="6"/>
        <v>100000</v>
      </c>
    </row>
    <row r="165" spans="1:10" ht="12.75">
      <c r="A165" s="32"/>
      <c r="B165" s="15"/>
      <c r="C165" s="133">
        <v>660</v>
      </c>
      <c r="D165" s="32">
        <v>55</v>
      </c>
      <c r="E165" s="15">
        <v>424</v>
      </c>
      <c r="F165" s="13" t="s">
        <v>386</v>
      </c>
      <c r="G165" s="72">
        <v>50000</v>
      </c>
      <c r="H165" s="72">
        <v>0</v>
      </c>
      <c r="I165" s="72">
        <v>0</v>
      </c>
      <c r="J165" s="71">
        <f t="shared" si="6"/>
        <v>50000</v>
      </c>
    </row>
    <row r="166" spans="1:10" ht="12.75">
      <c r="A166" s="32"/>
      <c r="B166" s="15"/>
      <c r="C166" s="133">
        <v>810</v>
      </c>
      <c r="D166" s="32"/>
      <c r="E166" s="15"/>
      <c r="F166" s="249" t="s">
        <v>534</v>
      </c>
      <c r="G166" s="384">
        <f>G167</f>
        <v>500000</v>
      </c>
      <c r="H166" s="72">
        <v>0</v>
      </c>
      <c r="I166" s="72">
        <v>0</v>
      </c>
      <c r="J166" s="71">
        <f t="shared" si="6"/>
        <v>500000</v>
      </c>
    </row>
    <row r="167" spans="1:10" ht="12.75">
      <c r="A167" s="32"/>
      <c r="B167" s="15"/>
      <c r="C167" s="133"/>
      <c r="D167" s="32">
        <v>56</v>
      </c>
      <c r="E167" s="15">
        <v>424</v>
      </c>
      <c r="F167" s="247" t="s">
        <v>41</v>
      </c>
      <c r="G167" s="72">
        <v>500000</v>
      </c>
      <c r="H167" s="72">
        <v>0</v>
      </c>
      <c r="I167" s="72">
        <v>0</v>
      </c>
      <c r="J167" s="71">
        <f t="shared" si="6"/>
        <v>500000</v>
      </c>
    </row>
    <row r="168" spans="1:10" ht="12.75">
      <c r="A168" s="32"/>
      <c r="B168" s="15"/>
      <c r="C168" s="133"/>
      <c r="D168" s="32"/>
      <c r="E168" s="15"/>
      <c r="F168" s="12" t="s">
        <v>522</v>
      </c>
      <c r="G168" s="61"/>
      <c r="H168" s="61"/>
      <c r="I168" s="61"/>
      <c r="J168" s="61"/>
    </row>
    <row r="169" spans="1:10" ht="12.75">
      <c r="A169" s="32"/>
      <c r="B169" s="15"/>
      <c r="C169" s="133"/>
      <c r="D169" s="32"/>
      <c r="E169" s="18" t="s">
        <v>22</v>
      </c>
      <c r="F169" s="13" t="s">
        <v>14</v>
      </c>
      <c r="G169" s="61">
        <f>G89</f>
        <v>99356162</v>
      </c>
      <c r="H169" s="61">
        <v>0</v>
      </c>
      <c r="I169" s="61">
        <v>0</v>
      </c>
      <c r="J169" s="71">
        <f>G169+H169+I169</f>
        <v>99356162</v>
      </c>
    </row>
    <row r="170" spans="1:10" ht="12.75">
      <c r="A170" s="32"/>
      <c r="B170" s="15"/>
      <c r="C170" s="276"/>
      <c r="D170" s="32"/>
      <c r="E170" s="15"/>
      <c r="F170" s="12" t="s">
        <v>523</v>
      </c>
      <c r="G170" s="62">
        <f>G169</f>
        <v>99356162</v>
      </c>
      <c r="H170" s="62">
        <f>H169</f>
        <v>0</v>
      </c>
      <c r="I170" s="62">
        <f>I169</f>
        <v>0</v>
      </c>
      <c r="J170" s="71">
        <f aca="true" t="shared" si="7" ref="J170:J183">G170+H170+I170</f>
        <v>99356162</v>
      </c>
    </row>
    <row r="171" spans="1:10" ht="12.75">
      <c r="A171" s="32"/>
      <c r="B171" s="15"/>
      <c r="C171" s="275"/>
      <c r="D171" s="83"/>
      <c r="E171" s="84"/>
      <c r="F171" s="148" t="s">
        <v>266</v>
      </c>
      <c r="G171" s="172">
        <f>G172+G177+G178</f>
        <v>39630000</v>
      </c>
      <c r="H171" s="172">
        <f>H172+H178</f>
        <v>0</v>
      </c>
      <c r="I171" s="172">
        <f>I172+I178</f>
        <v>0</v>
      </c>
      <c r="J171" s="71">
        <f t="shared" si="7"/>
        <v>39630000</v>
      </c>
    </row>
    <row r="172" spans="1:10" ht="12.75" customHeight="1">
      <c r="A172" s="32"/>
      <c r="B172" s="15"/>
      <c r="C172" s="275" t="s">
        <v>48</v>
      </c>
      <c r="D172" s="32">
        <v>57</v>
      </c>
      <c r="E172" s="15">
        <v>463</v>
      </c>
      <c r="F172" s="13" t="s">
        <v>95</v>
      </c>
      <c r="G172" s="61">
        <f>SUM(G173:G176)</f>
        <v>4980000</v>
      </c>
      <c r="H172" s="61">
        <f>SUM(H173:H177)</f>
        <v>0</v>
      </c>
      <c r="I172" s="61">
        <f>SUM(I173:I177)</f>
        <v>0</v>
      </c>
      <c r="J172" s="71">
        <f t="shared" si="7"/>
        <v>4980000</v>
      </c>
    </row>
    <row r="173" spans="1:10" ht="12.75" customHeight="1">
      <c r="A173" s="32"/>
      <c r="B173" s="15"/>
      <c r="C173" s="133"/>
      <c r="D173" s="32"/>
      <c r="E173" s="15"/>
      <c r="F173" s="13" t="s">
        <v>336</v>
      </c>
      <c r="G173" s="72">
        <v>1500000</v>
      </c>
      <c r="H173" s="72">
        <v>0</v>
      </c>
      <c r="I173" s="72">
        <v>0</v>
      </c>
      <c r="J173" s="71">
        <f t="shared" si="7"/>
        <v>1500000</v>
      </c>
    </row>
    <row r="174" spans="1:10" ht="12.75" customHeight="1">
      <c r="A174" s="32"/>
      <c r="B174" s="15"/>
      <c r="C174" s="133"/>
      <c r="D174" s="32"/>
      <c r="E174" s="15"/>
      <c r="F174" s="13" t="s">
        <v>376</v>
      </c>
      <c r="G174" s="72">
        <v>180000</v>
      </c>
      <c r="H174" s="72">
        <v>0</v>
      </c>
      <c r="I174" s="72">
        <v>0</v>
      </c>
      <c r="J174" s="71">
        <f t="shared" si="7"/>
        <v>180000</v>
      </c>
    </row>
    <row r="175" spans="1:10" ht="12.75" customHeight="1">
      <c r="A175" s="32"/>
      <c r="B175" s="15"/>
      <c r="C175" s="133"/>
      <c r="D175" s="32"/>
      <c r="E175" s="15"/>
      <c r="F175" s="247" t="s">
        <v>384</v>
      </c>
      <c r="G175" s="72">
        <v>1500000</v>
      </c>
      <c r="H175" s="72">
        <v>0</v>
      </c>
      <c r="I175" s="72">
        <v>0</v>
      </c>
      <c r="J175" s="71">
        <f t="shared" si="7"/>
        <v>1500000</v>
      </c>
    </row>
    <row r="176" spans="1:10" ht="12.75" customHeight="1">
      <c r="A176" s="32"/>
      <c r="B176" s="15"/>
      <c r="C176" s="133"/>
      <c r="D176" s="32"/>
      <c r="E176" s="15"/>
      <c r="F176" s="247" t="s">
        <v>524</v>
      </c>
      <c r="G176" s="251">
        <v>1800000</v>
      </c>
      <c r="H176" s="72">
        <v>0</v>
      </c>
      <c r="I176" s="72">
        <v>0</v>
      </c>
      <c r="J176" s="71">
        <f t="shared" si="7"/>
        <v>1800000</v>
      </c>
    </row>
    <row r="177" spans="1:10" ht="12.75" customHeight="1">
      <c r="A177" s="32"/>
      <c r="B177" s="15"/>
      <c r="C177" s="133"/>
      <c r="D177" s="32">
        <v>58</v>
      </c>
      <c r="E177" s="15">
        <v>424</v>
      </c>
      <c r="F177" s="247" t="s">
        <v>379</v>
      </c>
      <c r="G177" s="382">
        <v>16400000</v>
      </c>
      <c r="H177" s="72">
        <v>0</v>
      </c>
      <c r="I177" s="72">
        <v>0</v>
      </c>
      <c r="J177" s="71">
        <f t="shared" si="7"/>
        <v>16400000</v>
      </c>
    </row>
    <row r="178" spans="1:10" ht="12.75" customHeight="1">
      <c r="A178" s="32"/>
      <c r="B178" s="15"/>
      <c r="C178" s="133"/>
      <c r="D178" s="32">
        <v>59</v>
      </c>
      <c r="E178" s="15">
        <v>472</v>
      </c>
      <c r="F178" s="7" t="s">
        <v>96</v>
      </c>
      <c r="G178" s="61">
        <f>SUM(G179:G182)+G183</f>
        <v>18250000</v>
      </c>
      <c r="H178" s="61">
        <f>SUM(H179:H182)</f>
        <v>0</v>
      </c>
      <c r="I178" s="61">
        <f>SUM(I179:I182)</f>
        <v>0</v>
      </c>
      <c r="J178" s="71">
        <f t="shared" si="7"/>
        <v>18250000</v>
      </c>
    </row>
    <row r="179" spans="1:10" ht="12.75" customHeight="1">
      <c r="A179" s="32"/>
      <c r="B179" s="15"/>
      <c r="C179" s="133"/>
      <c r="D179" s="32"/>
      <c r="E179" s="15"/>
      <c r="F179" s="13" t="s">
        <v>353</v>
      </c>
      <c r="G179" s="251">
        <v>500000</v>
      </c>
      <c r="H179" s="61">
        <v>0</v>
      </c>
      <c r="I179" s="61">
        <v>0</v>
      </c>
      <c r="J179" s="71">
        <f t="shared" si="7"/>
        <v>500000</v>
      </c>
    </row>
    <row r="180" spans="1:10" ht="12.75">
      <c r="A180" s="32"/>
      <c r="B180" s="15"/>
      <c r="C180" s="133"/>
      <c r="D180" s="32"/>
      <c r="E180" s="15"/>
      <c r="F180" s="13" t="s">
        <v>188</v>
      </c>
      <c r="G180" s="72">
        <v>1300000</v>
      </c>
      <c r="H180" s="72">
        <v>0</v>
      </c>
      <c r="I180" s="72">
        <v>0</v>
      </c>
      <c r="J180" s="71">
        <f t="shared" si="7"/>
        <v>1300000</v>
      </c>
    </row>
    <row r="181" spans="1:10" ht="12.75">
      <c r="A181" s="32"/>
      <c r="B181" s="15"/>
      <c r="C181" s="133"/>
      <c r="D181" s="32"/>
      <c r="E181" s="15"/>
      <c r="F181" s="13" t="s">
        <v>355</v>
      </c>
      <c r="G181" s="72">
        <v>100000</v>
      </c>
      <c r="H181" s="72">
        <v>0</v>
      </c>
      <c r="I181" s="72">
        <v>0</v>
      </c>
      <c r="J181" s="71">
        <f t="shared" si="7"/>
        <v>100000</v>
      </c>
    </row>
    <row r="182" spans="1:10" ht="12.75">
      <c r="A182" s="32"/>
      <c r="B182" s="15"/>
      <c r="C182" s="133"/>
      <c r="D182" s="32"/>
      <c r="E182" s="15"/>
      <c r="F182" s="13" t="s">
        <v>525</v>
      </c>
      <c r="G182" s="72">
        <v>13350000</v>
      </c>
      <c r="H182" s="72">
        <v>0</v>
      </c>
      <c r="I182" s="72">
        <v>0</v>
      </c>
      <c r="J182" s="71">
        <f t="shared" si="7"/>
        <v>13350000</v>
      </c>
    </row>
    <row r="183" spans="1:10" ht="12.75">
      <c r="A183" s="32"/>
      <c r="B183" s="15"/>
      <c r="C183" s="133">
        <v>940</v>
      </c>
      <c r="D183" s="32">
        <v>60</v>
      </c>
      <c r="E183" s="15">
        <v>472</v>
      </c>
      <c r="F183" s="13" t="s">
        <v>354</v>
      </c>
      <c r="G183" s="72">
        <v>3000000</v>
      </c>
      <c r="H183" s="72">
        <v>0</v>
      </c>
      <c r="I183" s="72">
        <v>0</v>
      </c>
      <c r="J183" s="71">
        <f t="shared" si="7"/>
        <v>3000000</v>
      </c>
    </row>
    <row r="184" spans="1:10" ht="12.75">
      <c r="A184" s="32"/>
      <c r="B184" s="15"/>
      <c r="C184" s="133"/>
      <c r="D184" s="32"/>
      <c r="E184" s="15"/>
      <c r="F184" s="12" t="s">
        <v>389</v>
      </c>
      <c r="G184" s="14"/>
      <c r="H184" s="14"/>
      <c r="I184" s="14"/>
      <c r="J184" s="14"/>
    </row>
    <row r="185" spans="1:10" ht="12.75">
      <c r="A185" s="32"/>
      <c r="B185" s="15"/>
      <c r="C185" s="133"/>
      <c r="D185" s="32"/>
      <c r="E185" s="18" t="s">
        <v>22</v>
      </c>
      <c r="F185" s="13" t="s">
        <v>14</v>
      </c>
      <c r="G185" s="61">
        <f>G171</f>
        <v>39630000</v>
      </c>
      <c r="H185" s="61">
        <f>H171</f>
        <v>0</v>
      </c>
      <c r="I185" s="61">
        <f>I171</f>
        <v>0</v>
      </c>
      <c r="J185" s="71">
        <f aca="true" t="shared" si="8" ref="J185:J190">G185+H185+I185</f>
        <v>39630000</v>
      </c>
    </row>
    <row r="186" spans="1:10" ht="12.75">
      <c r="A186" s="32"/>
      <c r="B186" s="15"/>
      <c r="C186" s="133"/>
      <c r="D186" s="32"/>
      <c r="E186" s="15"/>
      <c r="F186" s="12" t="s">
        <v>390</v>
      </c>
      <c r="G186" s="63">
        <f>G185</f>
        <v>39630000</v>
      </c>
      <c r="H186" s="63">
        <f>H185</f>
        <v>0</v>
      </c>
      <c r="I186" s="63">
        <f>I185</f>
        <v>0</v>
      </c>
      <c r="J186" s="71">
        <f t="shared" si="8"/>
        <v>39630000</v>
      </c>
    </row>
    <row r="187" spans="1:10" ht="12.75" hidden="1">
      <c r="A187" s="32"/>
      <c r="B187" s="15"/>
      <c r="C187" s="133"/>
      <c r="D187" s="32"/>
      <c r="E187" s="15"/>
      <c r="F187" s="12" t="s">
        <v>49</v>
      </c>
      <c r="G187" s="63">
        <f>G188</f>
        <v>0</v>
      </c>
      <c r="H187" s="63">
        <f>H188</f>
        <v>0</v>
      </c>
      <c r="I187" s="63">
        <f>I188</f>
        <v>0</v>
      </c>
      <c r="J187" s="71">
        <f t="shared" si="8"/>
        <v>0</v>
      </c>
    </row>
    <row r="188" spans="1:10" ht="12.75" hidden="1">
      <c r="A188" s="32"/>
      <c r="B188" s="15"/>
      <c r="C188" s="133">
        <v>980</v>
      </c>
      <c r="D188" s="32">
        <v>50</v>
      </c>
      <c r="E188" s="15">
        <v>472</v>
      </c>
      <c r="F188" s="12" t="s">
        <v>96</v>
      </c>
      <c r="G188" s="63">
        <f>SUM(G189:G190)</f>
        <v>0</v>
      </c>
      <c r="H188" s="63">
        <f>SUM(H189:H190)</f>
        <v>0</v>
      </c>
      <c r="I188" s="63">
        <f>SUM(I189:I190)</f>
        <v>0</v>
      </c>
      <c r="J188" s="71">
        <f t="shared" si="8"/>
        <v>0</v>
      </c>
    </row>
    <row r="189" spans="1:10" ht="12.75" hidden="1">
      <c r="A189" s="15"/>
      <c r="B189" s="77"/>
      <c r="C189" s="135"/>
      <c r="D189" s="76"/>
      <c r="E189" s="15"/>
      <c r="F189" s="13" t="s">
        <v>50</v>
      </c>
      <c r="G189" s="71"/>
      <c r="H189" s="71">
        <v>0</v>
      </c>
      <c r="I189" s="71">
        <v>0</v>
      </c>
      <c r="J189" s="71">
        <f t="shared" si="8"/>
        <v>0</v>
      </c>
    </row>
    <row r="190" spans="1:10" ht="12.75" hidden="1">
      <c r="A190" s="204"/>
      <c r="B190" s="204"/>
      <c r="C190" s="204"/>
      <c r="D190" s="15"/>
      <c r="E190" s="15"/>
      <c r="F190" s="13" t="s">
        <v>188</v>
      </c>
      <c r="G190" s="71"/>
      <c r="H190" s="71">
        <v>0</v>
      </c>
      <c r="I190" s="71">
        <v>0</v>
      </c>
      <c r="J190" s="71">
        <f t="shared" si="8"/>
        <v>0</v>
      </c>
    </row>
    <row r="191" spans="1:10" ht="15" customHeight="1" hidden="1">
      <c r="A191" s="26"/>
      <c r="B191" s="26"/>
      <c r="C191" s="94"/>
      <c r="D191" s="15"/>
      <c r="E191" s="15"/>
      <c r="F191" s="12" t="s">
        <v>51</v>
      </c>
      <c r="G191" s="14"/>
      <c r="H191" s="14"/>
      <c r="I191" s="14"/>
      <c r="J191" s="14"/>
    </row>
    <row r="192" spans="1:10" ht="12.75" hidden="1">
      <c r="A192" s="15"/>
      <c r="B192" s="15"/>
      <c r="C192" s="15"/>
      <c r="D192" s="18"/>
      <c r="E192" s="18" t="s">
        <v>22</v>
      </c>
      <c r="F192" s="13" t="s">
        <v>14</v>
      </c>
      <c r="G192" s="61">
        <f>G187</f>
        <v>0</v>
      </c>
      <c r="H192" s="61">
        <f>H187</f>
        <v>0</v>
      </c>
      <c r="I192" s="61">
        <f>I187</f>
        <v>0</v>
      </c>
      <c r="J192" s="71">
        <f aca="true" t="shared" si="9" ref="J192:J199">G192+H192+I192</f>
        <v>0</v>
      </c>
    </row>
    <row r="193" spans="1:10" ht="12.75" hidden="1">
      <c r="A193" s="15"/>
      <c r="B193" s="15"/>
      <c r="C193" s="15"/>
      <c r="D193" s="15"/>
      <c r="E193" s="15"/>
      <c r="F193" s="12" t="s">
        <v>52</v>
      </c>
      <c r="G193" s="62">
        <f>G192</f>
        <v>0</v>
      </c>
      <c r="H193" s="62">
        <f>H192</f>
        <v>0</v>
      </c>
      <c r="I193" s="62">
        <f>I192</f>
        <v>0</v>
      </c>
      <c r="J193" s="71">
        <f t="shared" si="9"/>
        <v>0</v>
      </c>
    </row>
    <row r="194" spans="1:10" ht="12.75">
      <c r="A194" s="203"/>
      <c r="B194" s="15"/>
      <c r="C194" s="18" t="s">
        <v>306</v>
      </c>
      <c r="D194" s="15"/>
      <c r="E194" s="15"/>
      <c r="F194" s="12" t="s">
        <v>53</v>
      </c>
      <c r="G194" s="63">
        <f>G195+G198+G199</f>
        <v>79500000</v>
      </c>
      <c r="H194" s="63">
        <f>H195</f>
        <v>0</v>
      </c>
      <c r="I194" s="63">
        <f>I195</f>
        <v>0</v>
      </c>
      <c r="J194" s="71">
        <f t="shared" si="9"/>
        <v>79500000</v>
      </c>
    </row>
    <row r="195" spans="1:10" ht="12.75">
      <c r="A195" s="102"/>
      <c r="B195" s="15"/>
      <c r="C195" s="15"/>
      <c r="D195" s="15">
        <v>61</v>
      </c>
      <c r="E195" s="15">
        <v>451</v>
      </c>
      <c r="F195" s="249" t="s">
        <v>528</v>
      </c>
      <c r="G195" s="64">
        <f>SUM(G196:G197)</f>
        <v>26000000</v>
      </c>
      <c r="H195" s="64">
        <f>SUM(H196:H197)</f>
        <v>0</v>
      </c>
      <c r="I195" s="64">
        <f>SUM(I196:I197)</f>
        <v>0</v>
      </c>
      <c r="J195" s="71">
        <f t="shared" si="9"/>
        <v>26000000</v>
      </c>
    </row>
    <row r="196" spans="1:10" ht="12.75">
      <c r="A196" s="102"/>
      <c r="B196" s="15"/>
      <c r="C196" s="15"/>
      <c r="D196" s="15"/>
      <c r="E196" s="15">
        <v>4511</v>
      </c>
      <c r="F196" s="247" t="s">
        <v>527</v>
      </c>
      <c r="G196" s="71">
        <v>18000000</v>
      </c>
      <c r="H196" s="71">
        <v>0</v>
      </c>
      <c r="I196" s="71">
        <v>0</v>
      </c>
      <c r="J196" s="71">
        <f t="shared" si="9"/>
        <v>18000000</v>
      </c>
    </row>
    <row r="197" spans="1:10" ht="12.75">
      <c r="A197" s="102"/>
      <c r="B197" s="15"/>
      <c r="C197" s="15"/>
      <c r="D197" s="15"/>
      <c r="E197" s="15">
        <v>4512</v>
      </c>
      <c r="F197" s="247" t="s">
        <v>529</v>
      </c>
      <c r="G197" s="71">
        <v>8000000</v>
      </c>
      <c r="H197" s="71">
        <v>0</v>
      </c>
      <c r="I197" s="71">
        <v>0</v>
      </c>
      <c r="J197" s="71">
        <f t="shared" si="9"/>
        <v>8000000</v>
      </c>
    </row>
    <row r="198" spans="1:10" ht="12.75">
      <c r="A198" s="102"/>
      <c r="B198" s="15"/>
      <c r="C198" s="15"/>
      <c r="D198" s="15">
        <v>62</v>
      </c>
      <c r="E198" s="15">
        <v>424</v>
      </c>
      <c r="F198" s="13" t="s">
        <v>41</v>
      </c>
      <c r="G198" s="71">
        <v>23000000</v>
      </c>
      <c r="H198" s="71">
        <v>0</v>
      </c>
      <c r="I198" s="71">
        <v>0</v>
      </c>
      <c r="J198" s="71">
        <f t="shared" si="9"/>
        <v>23000000</v>
      </c>
    </row>
    <row r="199" spans="1:10" ht="12.75">
      <c r="A199" s="102"/>
      <c r="B199" s="15"/>
      <c r="C199" s="15"/>
      <c r="D199" s="15">
        <v>63</v>
      </c>
      <c r="E199" s="15">
        <v>511</v>
      </c>
      <c r="F199" s="13" t="s">
        <v>387</v>
      </c>
      <c r="G199" s="71">
        <v>30500000</v>
      </c>
      <c r="H199" s="71">
        <v>0</v>
      </c>
      <c r="I199" s="71">
        <v>0</v>
      </c>
      <c r="J199" s="71">
        <f t="shared" si="9"/>
        <v>30500000</v>
      </c>
    </row>
    <row r="200" spans="1:10" ht="12.75">
      <c r="A200" s="102"/>
      <c r="B200" s="15"/>
      <c r="C200" s="15"/>
      <c r="D200" s="15"/>
      <c r="E200" s="15"/>
      <c r="F200" s="12" t="s">
        <v>97</v>
      </c>
      <c r="G200" s="64"/>
      <c r="H200" s="64"/>
      <c r="I200" s="64"/>
      <c r="J200" s="64"/>
    </row>
    <row r="201" spans="1:10" ht="12.75">
      <c r="A201" s="102"/>
      <c r="B201" s="15"/>
      <c r="C201" s="15"/>
      <c r="D201" s="15"/>
      <c r="E201" s="18" t="s">
        <v>22</v>
      </c>
      <c r="F201" s="13" t="s">
        <v>14</v>
      </c>
      <c r="G201" s="64">
        <f>G194</f>
        <v>79500000</v>
      </c>
      <c r="H201" s="64">
        <v>0</v>
      </c>
      <c r="I201" s="64">
        <v>0</v>
      </c>
      <c r="J201" s="71">
        <f aca="true" t="shared" si="10" ref="J201:J212">G201+H201+I201</f>
        <v>79500000</v>
      </c>
    </row>
    <row r="202" spans="1:10" ht="12.75">
      <c r="A202" s="102"/>
      <c r="B202" s="15"/>
      <c r="C202" s="15"/>
      <c r="D202" s="15"/>
      <c r="E202" s="18" t="s">
        <v>22</v>
      </c>
      <c r="F202" s="13" t="s">
        <v>344</v>
      </c>
      <c r="G202" s="64">
        <v>0</v>
      </c>
      <c r="H202" s="64">
        <v>0</v>
      </c>
      <c r="I202" s="64">
        <v>0</v>
      </c>
      <c r="J202" s="71">
        <f t="shared" si="10"/>
        <v>0</v>
      </c>
    </row>
    <row r="203" spans="1:10" ht="12.75">
      <c r="A203" s="102"/>
      <c r="B203" s="15"/>
      <c r="C203" s="15"/>
      <c r="D203" s="15"/>
      <c r="E203" s="18" t="s">
        <v>189</v>
      </c>
      <c r="F203" s="13" t="s">
        <v>190</v>
      </c>
      <c r="G203" s="64">
        <v>0</v>
      </c>
      <c r="H203" s="64">
        <v>0</v>
      </c>
      <c r="I203" s="64">
        <v>0</v>
      </c>
      <c r="J203" s="71">
        <f t="shared" si="10"/>
        <v>0</v>
      </c>
    </row>
    <row r="204" spans="1:10" ht="12.75">
      <c r="A204" s="102"/>
      <c r="B204" s="15"/>
      <c r="C204" s="15"/>
      <c r="D204" s="15"/>
      <c r="E204" s="18" t="s">
        <v>57</v>
      </c>
      <c r="F204" s="13" t="s">
        <v>100</v>
      </c>
      <c r="G204" s="64">
        <v>0</v>
      </c>
      <c r="H204" s="64">
        <v>0</v>
      </c>
      <c r="I204" s="64">
        <v>0</v>
      </c>
      <c r="J204" s="71">
        <f t="shared" si="10"/>
        <v>0</v>
      </c>
    </row>
    <row r="205" spans="1:10" ht="12.75" customHeight="1">
      <c r="A205" s="102"/>
      <c r="B205" s="15"/>
      <c r="C205" s="15"/>
      <c r="D205" s="15"/>
      <c r="E205" s="15"/>
      <c r="F205" s="12" t="s">
        <v>54</v>
      </c>
      <c r="G205" s="64">
        <f>SUM(G201:G204)</f>
        <v>79500000</v>
      </c>
      <c r="H205" s="64">
        <f>SUM(H201:H204)</f>
        <v>0</v>
      </c>
      <c r="I205" s="64">
        <f>SUM(I201:I204)</f>
        <v>0</v>
      </c>
      <c r="J205" s="71">
        <f t="shared" si="10"/>
        <v>79500000</v>
      </c>
    </row>
    <row r="206" spans="1:10" ht="12.75" customHeight="1">
      <c r="A206" s="102"/>
      <c r="B206" s="15"/>
      <c r="C206" s="15"/>
      <c r="D206" s="15"/>
      <c r="E206" s="15"/>
      <c r="F206" s="12" t="s">
        <v>530</v>
      </c>
      <c r="G206" s="63">
        <f>G207</f>
        <v>128081000</v>
      </c>
      <c r="H206" s="63">
        <f>H207</f>
        <v>0</v>
      </c>
      <c r="I206" s="63">
        <f>I207</f>
        <v>125000</v>
      </c>
      <c r="J206" s="248">
        <f>G206+H206+I206</f>
        <v>128206000</v>
      </c>
    </row>
    <row r="207" spans="1:10" ht="12.75" customHeight="1">
      <c r="A207" s="15"/>
      <c r="B207" s="16" t="s">
        <v>191</v>
      </c>
      <c r="C207" s="15">
        <v>620</v>
      </c>
      <c r="D207" s="15"/>
      <c r="E207" s="15"/>
      <c r="F207" s="12" t="s">
        <v>98</v>
      </c>
      <c r="G207" s="63">
        <f>SUM(G208:G212)+SUM(G213:G228)</f>
        <v>128081000</v>
      </c>
      <c r="H207" s="63">
        <f>SUM(H208:H212)+SUM(H213:H228)</f>
        <v>0</v>
      </c>
      <c r="I207" s="63">
        <f>SUM(I208:I212)+SUM(I213:I228)</f>
        <v>125000</v>
      </c>
      <c r="J207" s="248">
        <f t="shared" si="10"/>
        <v>128206000</v>
      </c>
    </row>
    <row r="208" spans="1:10" ht="12.75" customHeight="1">
      <c r="A208" s="15"/>
      <c r="B208" s="15"/>
      <c r="C208" s="15"/>
      <c r="D208" s="202">
        <v>64</v>
      </c>
      <c r="E208" s="15">
        <v>411</v>
      </c>
      <c r="F208" s="13" t="s">
        <v>99</v>
      </c>
      <c r="G208" s="75">
        <v>5380000</v>
      </c>
      <c r="H208" s="75">
        <v>0</v>
      </c>
      <c r="I208" s="75">
        <v>0</v>
      </c>
      <c r="J208" s="71">
        <f t="shared" si="10"/>
        <v>5380000</v>
      </c>
    </row>
    <row r="209" spans="1:10" ht="12.75" customHeight="1">
      <c r="A209" s="15"/>
      <c r="B209" s="15"/>
      <c r="C209" s="15"/>
      <c r="D209" s="202">
        <v>65</v>
      </c>
      <c r="E209" s="15">
        <v>412</v>
      </c>
      <c r="F209" s="13" t="s">
        <v>7</v>
      </c>
      <c r="G209" s="71">
        <v>964000</v>
      </c>
      <c r="H209" s="71">
        <v>0</v>
      </c>
      <c r="I209" s="71">
        <v>0</v>
      </c>
      <c r="J209" s="71">
        <f t="shared" si="10"/>
        <v>964000</v>
      </c>
    </row>
    <row r="210" spans="1:10" ht="12.75" customHeight="1">
      <c r="A210" s="15"/>
      <c r="B210" s="15"/>
      <c r="C210" s="15"/>
      <c r="D210" s="202">
        <v>66</v>
      </c>
      <c r="E210" s="15">
        <v>414</v>
      </c>
      <c r="F210" s="13" t="s">
        <v>28</v>
      </c>
      <c r="G210" s="71">
        <v>100000</v>
      </c>
      <c r="H210" s="71">
        <v>0</v>
      </c>
      <c r="I210" s="71">
        <v>125000</v>
      </c>
      <c r="J210" s="71">
        <f t="shared" si="10"/>
        <v>225000</v>
      </c>
    </row>
    <row r="211" spans="1:10" ht="12.75" customHeight="1">
      <c r="A211" s="15"/>
      <c r="B211" s="15"/>
      <c r="C211" s="15"/>
      <c r="D211" s="202">
        <v>67</v>
      </c>
      <c r="E211" s="15">
        <v>415</v>
      </c>
      <c r="F211" s="13" t="s">
        <v>9</v>
      </c>
      <c r="G211" s="71">
        <v>33000</v>
      </c>
      <c r="H211" s="71">
        <v>0</v>
      </c>
      <c r="I211" s="71">
        <v>0</v>
      </c>
      <c r="J211" s="71">
        <f t="shared" si="10"/>
        <v>33000</v>
      </c>
    </row>
    <row r="212" spans="1:10" ht="12.75" customHeight="1">
      <c r="A212" s="15"/>
      <c r="B212" s="15"/>
      <c r="C212" s="15"/>
      <c r="D212" s="202">
        <v>68</v>
      </c>
      <c r="E212" s="15">
        <v>416</v>
      </c>
      <c r="F212" s="13" t="s">
        <v>88</v>
      </c>
      <c r="G212" s="71">
        <v>130000</v>
      </c>
      <c r="H212" s="71">
        <v>0</v>
      </c>
      <c r="I212" s="71">
        <v>0</v>
      </c>
      <c r="J212" s="71">
        <f t="shared" si="10"/>
        <v>130000</v>
      </c>
    </row>
    <row r="213" spans="1:10" ht="12.75" customHeight="1">
      <c r="A213" s="15"/>
      <c r="B213" s="15"/>
      <c r="C213" s="15"/>
      <c r="D213" s="205">
        <v>69</v>
      </c>
      <c r="E213" s="84">
        <v>421</v>
      </c>
      <c r="F213" s="85" t="s">
        <v>30</v>
      </c>
      <c r="G213" s="116">
        <v>16812000</v>
      </c>
      <c r="H213" s="116">
        <v>0</v>
      </c>
      <c r="I213" s="116">
        <v>0</v>
      </c>
      <c r="J213" s="71">
        <f aca="true" t="shared" si="11" ref="J213:J228">G213+H213+I213</f>
        <v>16812000</v>
      </c>
    </row>
    <row r="214" spans="1:10" ht="12.75">
      <c r="A214" s="15"/>
      <c r="B214" s="15"/>
      <c r="C214" s="15"/>
      <c r="D214" s="15">
        <v>70</v>
      </c>
      <c r="E214" s="15">
        <v>422</v>
      </c>
      <c r="F214" s="13" t="s">
        <v>33</v>
      </c>
      <c r="G214" s="71">
        <v>3000</v>
      </c>
      <c r="H214" s="71">
        <v>0</v>
      </c>
      <c r="I214" s="71">
        <v>0</v>
      </c>
      <c r="J214" s="71">
        <f t="shared" si="11"/>
        <v>3000</v>
      </c>
    </row>
    <row r="215" spans="1:10" ht="12.75">
      <c r="A215" s="15"/>
      <c r="B215" s="15"/>
      <c r="C215" s="84"/>
      <c r="D215" s="205">
        <v>71</v>
      </c>
      <c r="E215" s="84">
        <v>423</v>
      </c>
      <c r="F215" s="85" t="s">
        <v>11</v>
      </c>
      <c r="G215" s="116">
        <v>1900000</v>
      </c>
      <c r="H215" s="116">
        <v>0</v>
      </c>
      <c r="I215" s="116">
        <v>0</v>
      </c>
      <c r="J215" s="71">
        <f t="shared" si="11"/>
        <v>1900000</v>
      </c>
    </row>
    <row r="216" spans="1:10" ht="12.75">
      <c r="A216" s="15"/>
      <c r="B216" s="15"/>
      <c r="C216" s="15"/>
      <c r="D216" s="202">
        <v>72</v>
      </c>
      <c r="E216" s="15">
        <v>424</v>
      </c>
      <c r="F216" s="13" t="s">
        <v>41</v>
      </c>
      <c r="G216" s="71">
        <v>850000</v>
      </c>
      <c r="H216" s="71">
        <v>0</v>
      </c>
      <c r="I216" s="71">
        <v>0</v>
      </c>
      <c r="J216" s="71">
        <f t="shared" si="11"/>
        <v>850000</v>
      </c>
    </row>
    <row r="217" spans="1:10" ht="12.75">
      <c r="A217" s="15"/>
      <c r="B217" s="15"/>
      <c r="C217" s="15"/>
      <c r="D217" s="202">
        <v>73</v>
      </c>
      <c r="E217" s="15">
        <v>425</v>
      </c>
      <c r="F217" s="13" t="s">
        <v>42</v>
      </c>
      <c r="G217" s="71">
        <v>80767000</v>
      </c>
      <c r="H217" s="71">
        <v>0</v>
      </c>
      <c r="I217" s="71">
        <v>0</v>
      </c>
      <c r="J217" s="71">
        <f t="shared" si="11"/>
        <v>80767000</v>
      </c>
    </row>
    <row r="218" spans="1:10" ht="12.75">
      <c r="A218" s="15"/>
      <c r="B218" s="15"/>
      <c r="C218" s="15"/>
      <c r="D218" s="202">
        <v>74</v>
      </c>
      <c r="E218" s="15">
        <v>426</v>
      </c>
      <c r="F218" s="13" t="s">
        <v>45</v>
      </c>
      <c r="G218" s="71">
        <v>1920000</v>
      </c>
      <c r="H218" s="71">
        <v>0</v>
      </c>
      <c r="I218" s="71">
        <v>0</v>
      </c>
      <c r="J218" s="71">
        <f t="shared" si="11"/>
        <v>1920000</v>
      </c>
    </row>
    <row r="219" spans="1:10" ht="12.75">
      <c r="A219" s="15"/>
      <c r="B219" s="15"/>
      <c r="C219" s="15"/>
      <c r="D219" s="202">
        <v>75</v>
      </c>
      <c r="E219" s="15">
        <v>441</v>
      </c>
      <c r="F219" s="20" t="s">
        <v>161</v>
      </c>
      <c r="G219" s="71">
        <v>1000000</v>
      </c>
      <c r="H219" s="71">
        <v>0</v>
      </c>
      <c r="I219" s="71">
        <v>0</v>
      </c>
      <c r="J219" s="71">
        <f t="shared" si="11"/>
        <v>1000000</v>
      </c>
    </row>
    <row r="220" spans="1:10" ht="12.75">
      <c r="A220" s="15"/>
      <c r="B220" s="15"/>
      <c r="C220" s="15"/>
      <c r="D220" s="202">
        <v>76</v>
      </c>
      <c r="E220" s="15">
        <v>482</v>
      </c>
      <c r="F220" s="13" t="s">
        <v>184</v>
      </c>
      <c r="G220" s="71">
        <v>100000</v>
      </c>
      <c r="H220" s="71">
        <v>0</v>
      </c>
      <c r="I220" s="71">
        <v>0</v>
      </c>
      <c r="J220" s="71">
        <f t="shared" si="11"/>
        <v>100000</v>
      </c>
    </row>
    <row r="221" spans="1:10" ht="12.75">
      <c r="A221" s="15"/>
      <c r="B221" s="15"/>
      <c r="C221" s="15"/>
      <c r="D221" s="202">
        <v>77</v>
      </c>
      <c r="E221" s="15">
        <v>483</v>
      </c>
      <c r="F221" s="13" t="s">
        <v>192</v>
      </c>
      <c r="G221" s="71">
        <v>150000</v>
      </c>
      <c r="H221" s="71">
        <v>0</v>
      </c>
      <c r="I221" s="71">
        <v>0</v>
      </c>
      <c r="J221" s="71">
        <f t="shared" si="11"/>
        <v>150000</v>
      </c>
    </row>
    <row r="222" spans="1:10" ht="12.75">
      <c r="A222" s="15"/>
      <c r="B222" s="15"/>
      <c r="C222" s="15"/>
      <c r="D222" s="202">
        <v>78</v>
      </c>
      <c r="E222" s="15">
        <v>484</v>
      </c>
      <c r="F222" s="13" t="s">
        <v>38</v>
      </c>
      <c r="G222" s="71">
        <v>500000</v>
      </c>
      <c r="H222" s="71">
        <v>0</v>
      </c>
      <c r="I222" s="71">
        <v>0</v>
      </c>
      <c r="J222" s="71">
        <f t="shared" si="11"/>
        <v>500000</v>
      </c>
    </row>
    <row r="223" spans="1:10" ht="12.75">
      <c r="A223" s="16"/>
      <c r="B223" s="16"/>
      <c r="C223" s="15"/>
      <c r="D223" s="202">
        <v>79</v>
      </c>
      <c r="E223" s="15">
        <v>485</v>
      </c>
      <c r="F223" s="13" t="s">
        <v>333</v>
      </c>
      <c r="G223" s="71">
        <v>100000</v>
      </c>
      <c r="H223" s="71">
        <v>0</v>
      </c>
      <c r="I223" s="71">
        <v>0</v>
      </c>
      <c r="J223" s="71">
        <f t="shared" si="11"/>
        <v>100000</v>
      </c>
    </row>
    <row r="224" spans="1:10" ht="12.75">
      <c r="A224" s="15"/>
      <c r="B224" s="15"/>
      <c r="C224" s="15"/>
      <c r="D224" s="202">
        <v>80</v>
      </c>
      <c r="E224" s="15">
        <v>511</v>
      </c>
      <c r="F224" s="13" t="s">
        <v>55</v>
      </c>
      <c r="G224" s="71">
        <v>6000000</v>
      </c>
      <c r="H224" s="71">
        <v>0</v>
      </c>
      <c r="I224" s="71">
        <v>0</v>
      </c>
      <c r="J224" s="71">
        <f t="shared" si="11"/>
        <v>6000000</v>
      </c>
    </row>
    <row r="225" spans="1:10" ht="12.75">
      <c r="A225" s="15"/>
      <c r="B225" s="15"/>
      <c r="C225" s="15"/>
      <c r="D225" s="202">
        <v>81</v>
      </c>
      <c r="E225" s="15">
        <v>512</v>
      </c>
      <c r="F225" s="13" t="s">
        <v>70</v>
      </c>
      <c r="G225" s="71">
        <v>100000</v>
      </c>
      <c r="H225" s="71">
        <v>0</v>
      </c>
      <c r="I225" s="71">
        <v>0</v>
      </c>
      <c r="J225" s="71">
        <f t="shared" si="11"/>
        <v>100000</v>
      </c>
    </row>
    <row r="226" spans="1:10" ht="12.75">
      <c r="A226" s="15"/>
      <c r="B226" s="15"/>
      <c r="C226" s="15"/>
      <c r="D226" s="202">
        <v>82</v>
      </c>
      <c r="E226" s="15">
        <v>515</v>
      </c>
      <c r="F226" s="13" t="s">
        <v>391</v>
      </c>
      <c r="G226" s="71">
        <v>3672000</v>
      </c>
      <c r="H226" s="71">
        <v>0</v>
      </c>
      <c r="I226" s="71">
        <v>0</v>
      </c>
      <c r="J226" s="71">
        <f t="shared" si="11"/>
        <v>3672000</v>
      </c>
    </row>
    <row r="227" spans="1:10" ht="12.75">
      <c r="A227" s="15"/>
      <c r="B227" s="15"/>
      <c r="C227" s="15"/>
      <c r="D227" s="202">
        <v>83</v>
      </c>
      <c r="E227" s="15">
        <v>541</v>
      </c>
      <c r="F227" s="13" t="s">
        <v>385</v>
      </c>
      <c r="G227" s="71">
        <v>3000000</v>
      </c>
      <c r="H227" s="71">
        <v>0</v>
      </c>
      <c r="I227" s="71">
        <v>0</v>
      </c>
      <c r="J227" s="71">
        <f t="shared" si="11"/>
        <v>3000000</v>
      </c>
    </row>
    <row r="228" spans="1:10" ht="12.75">
      <c r="A228" s="15"/>
      <c r="B228" s="15"/>
      <c r="C228" s="15"/>
      <c r="D228" s="202">
        <v>84</v>
      </c>
      <c r="E228" s="15">
        <v>611</v>
      </c>
      <c r="F228" s="13" t="s">
        <v>286</v>
      </c>
      <c r="G228" s="14">
        <v>4600000</v>
      </c>
      <c r="H228" s="14">
        <v>0</v>
      </c>
      <c r="I228" s="14">
        <v>0</v>
      </c>
      <c r="J228" s="71">
        <f t="shared" si="11"/>
        <v>4600000</v>
      </c>
    </row>
    <row r="229" spans="1:10" ht="12.75">
      <c r="A229" s="15"/>
      <c r="B229" s="15"/>
      <c r="C229" s="15"/>
      <c r="D229" s="202"/>
      <c r="E229" s="15"/>
      <c r="F229" s="12" t="s">
        <v>56</v>
      </c>
      <c r="G229" s="14"/>
      <c r="H229" s="14"/>
      <c r="I229" s="14"/>
      <c r="J229" s="14"/>
    </row>
    <row r="230" spans="1:10" ht="12.75">
      <c r="A230" s="15"/>
      <c r="B230" s="15"/>
      <c r="C230" s="15"/>
      <c r="D230" s="202"/>
      <c r="E230" s="18" t="s">
        <v>22</v>
      </c>
      <c r="F230" s="7" t="s">
        <v>14</v>
      </c>
      <c r="G230" s="61">
        <v>126081000</v>
      </c>
      <c r="H230" s="61">
        <v>0</v>
      </c>
      <c r="I230" s="61">
        <v>0</v>
      </c>
      <c r="J230" s="71">
        <f>G230+H230+I230</f>
        <v>126081000</v>
      </c>
    </row>
    <row r="231" spans="1:10" ht="12.75">
      <c r="A231" s="15"/>
      <c r="B231" s="15"/>
      <c r="C231" s="15"/>
      <c r="D231" s="202"/>
      <c r="E231" s="18" t="s">
        <v>22</v>
      </c>
      <c r="F231" s="7" t="s">
        <v>382</v>
      </c>
      <c r="G231" s="72"/>
      <c r="H231" s="61"/>
      <c r="I231" s="61">
        <v>0</v>
      </c>
      <c r="J231" s="71">
        <f>G231+H231+I231</f>
        <v>0</v>
      </c>
    </row>
    <row r="232" spans="1:10" ht="12.75">
      <c r="A232" s="15"/>
      <c r="B232" s="15"/>
      <c r="C232" s="15"/>
      <c r="D232" s="202"/>
      <c r="E232" s="18" t="s">
        <v>22</v>
      </c>
      <c r="F232" s="7" t="s">
        <v>343</v>
      </c>
      <c r="G232" s="72">
        <v>2000000</v>
      </c>
      <c r="H232" s="61"/>
      <c r="I232" s="61">
        <v>0</v>
      </c>
      <c r="J232" s="71">
        <f>G232+H232+I232</f>
        <v>2000000</v>
      </c>
    </row>
    <row r="233" spans="1:10" ht="12.75">
      <c r="A233" s="204"/>
      <c r="B233" s="204"/>
      <c r="C233" s="204"/>
      <c r="D233" s="202"/>
      <c r="E233" s="18" t="s">
        <v>57</v>
      </c>
      <c r="F233" s="7" t="s">
        <v>100</v>
      </c>
      <c r="G233" s="61"/>
      <c r="H233" s="61"/>
      <c r="I233" s="61">
        <f>I206</f>
        <v>125000</v>
      </c>
      <c r="J233" s="71"/>
    </row>
    <row r="234" spans="1:10" ht="14.25" customHeight="1">
      <c r="A234" s="26"/>
      <c r="B234" s="26"/>
      <c r="C234" s="94"/>
      <c r="D234" s="202"/>
      <c r="E234" s="15"/>
      <c r="F234" s="12" t="s">
        <v>58</v>
      </c>
      <c r="G234" s="63">
        <f>G230+G231+G232</f>
        <v>128081000</v>
      </c>
      <c r="H234" s="63">
        <f>H233</f>
        <v>0</v>
      </c>
      <c r="I234" s="63">
        <f>I233</f>
        <v>125000</v>
      </c>
      <c r="J234" s="63">
        <f>G234+H234+I234</f>
        <v>128206000</v>
      </c>
    </row>
    <row r="235" spans="1:10" ht="12.75">
      <c r="A235" s="15"/>
      <c r="B235" s="15"/>
      <c r="C235" s="15"/>
      <c r="D235" s="202"/>
      <c r="E235" s="15"/>
      <c r="F235" s="12" t="s">
        <v>193</v>
      </c>
      <c r="G235" s="62"/>
      <c r="H235" s="62"/>
      <c r="I235" s="62"/>
      <c r="J235" s="71"/>
    </row>
    <row r="236" spans="1:10" ht="12.75">
      <c r="A236" s="15"/>
      <c r="B236" s="15"/>
      <c r="C236" s="15"/>
      <c r="D236" s="202"/>
      <c r="E236" s="18" t="s">
        <v>22</v>
      </c>
      <c r="F236" s="7" t="s">
        <v>14</v>
      </c>
      <c r="G236" s="14">
        <f>G230</f>
        <v>126081000</v>
      </c>
      <c r="H236" s="14"/>
      <c r="I236" s="14"/>
      <c r="J236" s="71">
        <f aca="true" t="shared" si="12" ref="J236:J248">G236+H236+I236</f>
        <v>126081000</v>
      </c>
    </row>
    <row r="237" spans="1:10" ht="12.75">
      <c r="A237" s="15"/>
      <c r="B237" s="15"/>
      <c r="C237" s="15"/>
      <c r="D237" s="202"/>
      <c r="E237" s="18" t="s">
        <v>22</v>
      </c>
      <c r="F237" s="7" t="s">
        <v>372</v>
      </c>
      <c r="G237" s="61">
        <f>G231</f>
        <v>0</v>
      </c>
      <c r="H237" s="61">
        <f>H230</f>
        <v>0</v>
      </c>
      <c r="I237" s="61">
        <f>I230</f>
        <v>0</v>
      </c>
      <c r="J237" s="71">
        <f t="shared" si="12"/>
        <v>0</v>
      </c>
    </row>
    <row r="238" spans="1:10" ht="12.75">
      <c r="A238" s="32"/>
      <c r="B238" s="15"/>
      <c r="C238" s="15"/>
      <c r="D238" s="15"/>
      <c r="E238" s="18" t="s">
        <v>22</v>
      </c>
      <c r="F238" s="7" t="s">
        <v>343</v>
      </c>
      <c r="G238" s="72">
        <f>G232</f>
        <v>2000000</v>
      </c>
      <c r="H238" s="61">
        <f>H231</f>
        <v>0</v>
      </c>
      <c r="I238" s="61">
        <f>I231</f>
        <v>0</v>
      </c>
      <c r="J238" s="71">
        <f t="shared" si="12"/>
        <v>2000000</v>
      </c>
    </row>
    <row r="239" spans="1:10" ht="12.75">
      <c r="A239" s="32"/>
      <c r="B239" s="15"/>
      <c r="C239" s="15"/>
      <c r="D239" s="15"/>
      <c r="E239" s="18" t="s">
        <v>57</v>
      </c>
      <c r="F239" s="7" t="s">
        <v>100</v>
      </c>
      <c r="G239" s="72"/>
      <c r="H239" s="61"/>
      <c r="I239" s="61">
        <f>I206</f>
        <v>125000</v>
      </c>
      <c r="J239" s="71">
        <f t="shared" si="12"/>
        <v>125000</v>
      </c>
    </row>
    <row r="240" spans="1:10" ht="12.75">
      <c r="A240" s="32"/>
      <c r="B240" s="15"/>
      <c r="C240" s="15"/>
      <c r="D240" s="15"/>
      <c r="E240" s="15"/>
      <c r="F240" s="12" t="s">
        <v>194</v>
      </c>
      <c r="G240" s="63">
        <f>SUM(G236:G238)</f>
        <v>128081000</v>
      </c>
      <c r="H240" s="63">
        <f>H234</f>
        <v>0</v>
      </c>
      <c r="I240" s="63">
        <f>I234</f>
        <v>125000</v>
      </c>
      <c r="J240" s="63">
        <f t="shared" si="12"/>
        <v>128206000</v>
      </c>
    </row>
    <row r="241" spans="1:10" ht="12.75">
      <c r="A241" s="32"/>
      <c r="B241" s="16" t="s">
        <v>195</v>
      </c>
      <c r="C241" s="15"/>
      <c r="D241" s="15"/>
      <c r="E241" s="15"/>
      <c r="F241" s="12" t="s">
        <v>319</v>
      </c>
      <c r="G241" s="62">
        <f>G242</f>
        <v>5100000</v>
      </c>
      <c r="H241" s="62">
        <v>0</v>
      </c>
      <c r="I241" s="62">
        <v>0</v>
      </c>
      <c r="J241" s="63">
        <f t="shared" si="12"/>
        <v>5100000</v>
      </c>
    </row>
    <row r="242" spans="1:10" ht="12.75">
      <c r="A242" s="32"/>
      <c r="B242" s="15"/>
      <c r="C242" s="15">
        <v>560</v>
      </c>
      <c r="D242" s="15"/>
      <c r="E242" s="15"/>
      <c r="F242" s="12" t="s">
        <v>294</v>
      </c>
      <c r="G242" s="62">
        <f>G243</f>
        <v>5100000</v>
      </c>
      <c r="H242" s="62">
        <f>H243</f>
        <v>0</v>
      </c>
      <c r="I242" s="62">
        <f>I243</f>
        <v>0</v>
      </c>
      <c r="J242" s="63">
        <f t="shared" si="12"/>
        <v>5100000</v>
      </c>
    </row>
    <row r="243" spans="1:10" ht="12.75">
      <c r="A243" s="32"/>
      <c r="B243" s="15"/>
      <c r="C243" s="15"/>
      <c r="D243" s="15">
        <v>85</v>
      </c>
      <c r="E243" s="15">
        <v>424</v>
      </c>
      <c r="F243" s="13" t="s">
        <v>41</v>
      </c>
      <c r="G243" s="62">
        <f>G244</f>
        <v>5100000</v>
      </c>
      <c r="H243" s="62">
        <v>0</v>
      </c>
      <c r="I243" s="62">
        <v>0</v>
      </c>
      <c r="J243" s="62">
        <f>J244</f>
        <v>5100000</v>
      </c>
    </row>
    <row r="244" spans="1:10" ht="12.75">
      <c r="A244" s="32"/>
      <c r="B244" s="15"/>
      <c r="C244" s="15"/>
      <c r="D244" s="15"/>
      <c r="E244" s="15"/>
      <c r="F244" s="7" t="s">
        <v>378</v>
      </c>
      <c r="G244" s="230">
        <v>5100000</v>
      </c>
      <c r="H244" s="71">
        <v>0</v>
      </c>
      <c r="I244" s="71">
        <v>0</v>
      </c>
      <c r="J244" s="71">
        <f t="shared" si="12"/>
        <v>5100000</v>
      </c>
    </row>
    <row r="245" spans="1:10" ht="12.75">
      <c r="A245" s="32"/>
      <c r="B245" s="16"/>
      <c r="C245" s="15"/>
      <c r="D245" s="15"/>
      <c r="E245" s="15"/>
      <c r="F245" s="12" t="s">
        <v>348</v>
      </c>
      <c r="G245" s="63"/>
      <c r="H245" s="63"/>
      <c r="I245" s="63"/>
      <c r="J245" s="71"/>
    </row>
    <row r="246" spans="1:10" ht="12.75">
      <c r="A246" s="32"/>
      <c r="B246" s="15"/>
      <c r="C246" s="133"/>
      <c r="D246" s="15"/>
      <c r="E246" s="18" t="s">
        <v>22</v>
      </c>
      <c r="F246" s="7" t="s">
        <v>14</v>
      </c>
      <c r="G246" s="64">
        <f>G241</f>
        <v>5100000</v>
      </c>
      <c r="H246" s="64">
        <f>H241</f>
        <v>0</v>
      </c>
      <c r="I246" s="64">
        <f>I241</f>
        <v>0</v>
      </c>
      <c r="J246" s="63">
        <f t="shared" si="12"/>
        <v>5100000</v>
      </c>
    </row>
    <row r="247" spans="1:10" ht="12.75">
      <c r="A247" s="32"/>
      <c r="B247" s="15"/>
      <c r="C247" s="15"/>
      <c r="D247" s="15"/>
      <c r="E247" s="18" t="s">
        <v>57</v>
      </c>
      <c r="F247" s="7" t="s">
        <v>100</v>
      </c>
      <c r="G247" s="71">
        <v>0</v>
      </c>
      <c r="H247" s="71">
        <v>0</v>
      </c>
      <c r="I247" s="71">
        <v>0</v>
      </c>
      <c r="J247" s="71">
        <f t="shared" si="12"/>
        <v>0</v>
      </c>
    </row>
    <row r="248" spans="1:10" ht="15.75" customHeight="1">
      <c r="A248" s="32"/>
      <c r="B248" s="15"/>
      <c r="C248" s="15"/>
      <c r="D248" s="15"/>
      <c r="E248" s="18"/>
      <c r="F248" s="12" t="s">
        <v>349</v>
      </c>
      <c r="G248" s="63">
        <f>G246+G247</f>
        <v>5100000</v>
      </c>
      <c r="H248" s="63">
        <f>H246+H247</f>
        <v>0</v>
      </c>
      <c r="I248" s="63">
        <f>I246+I247</f>
        <v>0</v>
      </c>
      <c r="J248" s="63">
        <f t="shared" si="12"/>
        <v>5100000</v>
      </c>
    </row>
    <row r="249" spans="1:10" ht="12.75" hidden="1">
      <c r="A249" s="32"/>
      <c r="B249" s="16"/>
      <c r="C249" s="15"/>
      <c r="D249" s="15"/>
      <c r="E249" s="15"/>
      <c r="F249" s="12"/>
      <c r="G249" s="63"/>
      <c r="H249" s="71"/>
      <c r="I249" s="71"/>
      <c r="J249" s="71"/>
    </row>
    <row r="250" spans="1:10" ht="12.75" hidden="1">
      <c r="A250" s="32"/>
      <c r="B250" s="15"/>
      <c r="C250" s="15"/>
      <c r="D250" s="15"/>
      <c r="E250" s="15"/>
      <c r="F250" s="12"/>
      <c r="G250" s="64"/>
      <c r="H250" s="71"/>
      <c r="I250" s="71"/>
      <c r="J250" s="71"/>
    </row>
    <row r="251" spans="1:10" ht="12.75" hidden="1">
      <c r="A251" s="32"/>
      <c r="B251" s="15"/>
      <c r="C251" s="15"/>
      <c r="D251" s="15"/>
      <c r="E251" s="15"/>
      <c r="F251" s="13"/>
      <c r="G251" s="71"/>
      <c r="H251" s="71"/>
      <c r="I251" s="71"/>
      <c r="J251" s="71"/>
    </row>
    <row r="252" spans="1:10" ht="12.75" hidden="1">
      <c r="A252" s="32"/>
      <c r="B252" s="15"/>
      <c r="C252" s="15"/>
      <c r="D252" s="15"/>
      <c r="E252" s="15"/>
      <c r="F252" s="12"/>
      <c r="G252" s="64"/>
      <c r="H252" s="64"/>
      <c r="I252" s="64"/>
      <c r="J252" s="64"/>
    </row>
    <row r="253" spans="1:10" ht="12.75" hidden="1">
      <c r="A253" s="32"/>
      <c r="B253" s="15"/>
      <c r="C253" s="15"/>
      <c r="D253" s="15"/>
      <c r="E253" s="18"/>
      <c r="F253" s="20"/>
      <c r="G253" s="64"/>
      <c r="H253" s="64"/>
      <c r="I253" s="64"/>
      <c r="J253" s="71"/>
    </row>
    <row r="254" spans="1:10" ht="12.75" hidden="1">
      <c r="A254" s="32"/>
      <c r="B254" s="15"/>
      <c r="C254" s="15"/>
      <c r="D254" s="15"/>
      <c r="E254" s="18"/>
      <c r="F254" s="12"/>
      <c r="G254" s="63"/>
      <c r="H254" s="63"/>
      <c r="I254" s="63"/>
      <c r="J254" s="71"/>
    </row>
    <row r="255" spans="1:10" ht="12.75">
      <c r="A255" s="32"/>
      <c r="B255" s="16" t="s">
        <v>196</v>
      </c>
      <c r="C255" s="15"/>
      <c r="D255" s="15"/>
      <c r="E255" s="18"/>
      <c r="F255" s="12" t="s">
        <v>341</v>
      </c>
      <c r="G255" s="63">
        <f>G256</f>
        <v>2000000</v>
      </c>
      <c r="H255" s="63">
        <v>0</v>
      </c>
      <c r="I255" s="63">
        <v>0</v>
      </c>
      <c r="J255" s="63">
        <f>G255+H255+I255</f>
        <v>2000000</v>
      </c>
    </row>
    <row r="256" spans="1:10" ht="12.75">
      <c r="A256" s="32"/>
      <c r="B256" s="15"/>
      <c r="C256" s="15">
        <v>360</v>
      </c>
      <c r="D256" s="15"/>
      <c r="E256" s="18"/>
      <c r="F256" s="12" t="s">
        <v>368</v>
      </c>
      <c r="G256" s="63">
        <f>G257</f>
        <v>2000000</v>
      </c>
      <c r="H256" s="63">
        <f>H257</f>
        <v>0</v>
      </c>
      <c r="I256" s="63">
        <f>I257</f>
        <v>0</v>
      </c>
      <c r="J256" s="63">
        <f>G256+H256+I256</f>
        <v>2000000</v>
      </c>
    </row>
    <row r="257" spans="1:10" ht="12.75">
      <c r="A257" s="32"/>
      <c r="B257" s="15"/>
      <c r="C257" s="15"/>
      <c r="D257" s="15">
        <v>86</v>
      </c>
      <c r="E257" s="18" t="s">
        <v>342</v>
      </c>
      <c r="F257" s="7" t="s">
        <v>369</v>
      </c>
      <c r="G257" s="71">
        <v>2000000</v>
      </c>
      <c r="H257" s="63">
        <v>0</v>
      </c>
      <c r="I257" s="63">
        <v>0</v>
      </c>
      <c r="J257" s="71">
        <f>G257+H257+I257</f>
        <v>2000000</v>
      </c>
    </row>
    <row r="258" spans="1:10" ht="12.75">
      <c r="A258" s="32"/>
      <c r="B258" s="16"/>
      <c r="C258" s="15"/>
      <c r="D258" s="15"/>
      <c r="E258" s="18"/>
      <c r="F258" s="12" t="s">
        <v>357</v>
      </c>
      <c r="G258" s="63">
        <f>G259</f>
        <v>100000</v>
      </c>
      <c r="H258" s="63">
        <v>0</v>
      </c>
      <c r="I258" s="63">
        <v>0</v>
      </c>
      <c r="J258" s="71">
        <f>G258+H258+I258</f>
        <v>100000</v>
      </c>
    </row>
    <row r="259" spans="1:10" ht="12.75">
      <c r="A259" s="32"/>
      <c r="B259" s="15"/>
      <c r="C259" s="15"/>
      <c r="D259" s="15">
        <v>87</v>
      </c>
      <c r="E259" s="18" t="s">
        <v>342</v>
      </c>
      <c r="F259" s="7" t="s">
        <v>370</v>
      </c>
      <c r="G259" s="63">
        <v>100000</v>
      </c>
      <c r="H259" s="63">
        <v>0</v>
      </c>
      <c r="I259" s="63">
        <v>0</v>
      </c>
      <c r="J259" s="71">
        <f>G259+H259+I259</f>
        <v>100000</v>
      </c>
    </row>
    <row r="260" spans="1:10" ht="12.75">
      <c r="A260" s="32"/>
      <c r="B260" s="15"/>
      <c r="C260" s="15"/>
      <c r="D260" s="15"/>
      <c r="E260" s="18"/>
      <c r="F260" s="249" t="s">
        <v>358</v>
      </c>
      <c r="G260" s="63"/>
      <c r="H260" s="63"/>
      <c r="I260" s="63"/>
      <c r="J260" s="71"/>
    </row>
    <row r="261" spans="1:10" ht="12.75">
      <c r="A261" s="32"/>
      <c r="B261" s="15"/>
      <c r="C261" s="15"/>
      <c r="D261" s="15"/>
      <c r="E261" s="18" t="s">
        <v>22</v>
      </c>
      <c r="F261" s="7" t="s">
        <v>14</v>
      </c>
      <c r="G261" s="63">
        <f>G258+G255</f>
        <v>2100000</v>
      </c>
      <c r="H261" s="63">
        <f>H258+H255</f>
        <v>0</v>
      </c>
      <c r="I261" s="63">
        <f>I258+I255</f>
        <v>0</v>
      </c>
      <c r="J261" s="63">
        <f>J258+J255</f>
        <v>2100000</v>
      </c>
    </row>
    <row r="262" spans="1:10" ht="13.5" customHeight="1">
      <c r="A262" s="32"/>
      <c r="B262" s="16" t="s">
        <v>201</v>
      </c>
      <c r="C262" s="15"/>
      <c r="D262" s="15"/>
      <c r="E262" s="15"/>
      <c r="F262" s="12" t="s">
        <v>59</v>
      </c>
      <c r="G262" s="63">
        <f>G263</f>
        <v>8654000</v>
      </c>
      <c r="H262" s="63">
        <f>H263</f>
        <v>0</v>
      </c>
      <c r="I262" s="63">
        <f>I263</f>
        <v>0</v>
      </c>
      <c r="J262" s="235">
        <f aca="true" t="shared" si="13" ref="J262:J268">G262+H262+I262</f>
        <v>8654000</v>
      </c>
    </row>
    <row r="263" spans="1:10" ht="12.75">
      <c r="A263" s="32"/>
      <c r="B263" s="15"/>
      <c r="C263" s="133">
        <v>160</v>
      </c>
      <c r="D263" s="15"/>
      <c r="E263" s="15"/>
      <c r="F263" s="12" t="s">
        <v>17</v>
      </c>
      <c r="G263" s="63">
        <f>SUM(G264:G268)+SUM(G269:G279)</f>
        <v>8654000</v>
      </c>
      <c r="H263" s="63">
        <f>SUM(H264:H268)+SUM(H269:H279)</f>
        <v>0</v>
      </c>
      <c r="I263" s="63">
        <f>SUM(I264:I268)+SUM(I269:I279)</f>
        <v>0</v>
      </c>
      <c r="J263" s="235">
        <f t="shared" si="13"/>
        <v>8654000</v>
      </c>
    </row>
    <row r="264" spans="1:10" ht="12.75" customHeight="1">
      <c r="A264" s="32"/>
      <c r="B264" s="15"/>
      <c r="C264" s="15"/>
      <c r="D264" s="15">
        <v>88</v>
      </c>
      <c r="E264" s="15">
        <v>421</v>
      </c>
      <c r="F264" s="13" t="s">
        <v>30</v>
      </c>
      <c r="G264" s="71">
        <v>128000</v>
      </c>
      <c r="H264" s="71">
        <v>0</v>
      </c>
      <c r="I264" s="71">
        <v>0</v>
      </c>
      <c r="J264" s="71">
        <f t="shared" si="13"/>
        <v>128000</v>
      </c>
    </row>
    <row r="265" spans="1:10" ht="12.75" customHeight="1">
      <c r="A265" s="32"/>
      <c r="B265" s="15"/>
      <c r="C265" s="15"/>
      <c r="D265" s="15">
        <v>89</v>
      </c>
      <c r="E265" s="15">
        <v>422</v>
      </c>
      <c r="F265" s="13" t="s">
        <v>33</v>
      </c>
      <c r="G265" s="71">
        <v>0</v>
      </c>
      <c r="H265" s="71">
        <v>0</v>
      </c>
      <c r="I265" s="71">
        <v>0</v>
      </c>
      <c r="J265" s="71">
        <f t="shared" si="13"/>
        <v>0</v>
      </c>
    </row>
    <row r="266" spans="1:10" ht="12.75" customHeight="1">
      <c r="A266" s="32"/>
      <c r="B266" s="15"/>
      <c r="C266" s="15"/>
      <c r="D266" s="15">
        <v>90</v>
      </c>
      <c r="E266" s="15">
        <v>423</v>
      </c>
      <c r="F266" s="13" t="s">
        <v>11</v>
      </c>
      <c r="G266" s="71">
        <v>368000</v>
      </c>
      <c r="H266" s="71">
        <v>0</v>
      </c>
      <c r="I266" s="71">
        <v>0</v>
      </c>
      <c r="J266" s="71">
        <f t="shared" si="13"/>
        <v>368000</v>
      </c>
    </row>
    <row r="267" spans="1:10" ht="12.75" customHeight="1">
      <c r="A267" s="32"/>
      <c r="B267" s="15"/>
      <c r="C267" s="15"/>
      <c r="D267" s="15">
        <v>91</v>
      </c>
      <c r="E267" s="15">
        <v>424</v>
      </c>
      <c r="F267" s="13" t="s">
        <v>41</v>
      </c>
      <c r="G267" s="71">
        <v>85000</v>
      </c>
      <c r="H267" s="71">
        <v>0</v>
      </c>
      <c r="I267" s="71">
        <v>0</v>
      </c>
      <c r="J267" s="71">
        <f t="shared" si="13"/>
        <v>85000</v>
      </c>
    </row>
    <row r="268" spans="1:10" ht="12.75" customHeight="1">
      <c r="A268" s="32"/>
      <c r="B268" s="15"/>
      <c r="C268" s="15"/>
      <c r="D268" s="15">
        <v>92</v>
      </c>
      <c r="E268" s="15">
        <v>425</v>
      </c>
      <c r="F268" s="13" t="s">
        <v>42</v>
      </c>
      <c r="G268" s="71">
        <v>5000000</v>
      </c>
      <c r="H268" s="71">
        <v>0</v>
      </c>
      <c r="I268" s="71">
        <v>0</v>
      </c>
      <c r="J268" s="71">
        <f t="shared" si="13"/>
        <v>5000000</v>
      </c>
    </row>
    <row r="269" spans="1:10" ht="12.75" customHeight="1">
      <c r="A269" s="32"/>
      <c r="B269" s="15"/>
      <c r="C269" s="133"/>
      <c r="D269" s="83">
        <v>93</v>
      </c>
      <c r="E269" s="84">
        <v>425</v>
      </c>
      <c r="F269" s="85" t="s">
        <v>197</v>
      </c>
      <c r="G269" s="116">
        <v>0</v>
      </c>
      <c r="H269" s="116">
        <v>0</v>
      </c>
      <c r="I269" s="116">
        <v>0</v>
      </c>
      <c r="J269" s="71">
        <f aca="true" t="shared" si="14" ref="J269:J279">G269+H269+I269</f>
        <v>0</v>
      </c>
    </row>
    <row r="270" spans="1:10" ht="12.75">
      <c r="A270" s="32"/>
      <c r="B270" s="15"/>
      <c r="C270" s="15"/>
      <c r="D270" s="15">
        <v>94</v>
      </c>
      <c r="E270" s="15">
        <v>426</v>
      </c>
      <c r="F270" s="13" t="s">
        <v>45</v>
      </c>
      <c r="G270" s="71">
        <v>132000</v>
      </c>
      <c r="H270" s="71">
        <v>0</v>
      </c>
      <c r="I270" s="71">
        <v>0</v>
      </c>
      <c r="J270" s="71">
        <f t="shared" si="14"/>
        <v>132000</v>
      </c>
    </row>
    <row r="271" spans="1:10" ht="12.75">
      <c r="A271" s="32"/>
      <c r="B271" s="15"/>
      <c r="C271" s="15"/>
      <c r="D271" s="15">
        <v>95</v>
      </c>
      <c r="E271" s="15">
        <v>472</v>
      </c>
      <c r="F271" s="85" t="s">
        <v>198</v>
      </c>
      <c r="G271" s="116">
        <v>920000</v>
      </c>
      <c r="H271" s="116">
        <v>0</v>
      </c>
      <c r="I271" s="116">
        <v>0</v>
      </c>
      <c r="J271" s="71">
        <f t="shared" si="14"/>
        <v>920000</v>
      </c>
    </row>
    <row r="272" spans="1:10" ht="12.75">
      <c r="A272" s="32"/>
      <c r="B272" s="15"/>
      <c r="C272" s="15"/>
      <c r="D272" s="15">
        <v>96</v>
      </c>
      <c r="E272" s="15">
        <v>481</v>
      </c>
      <c r="F272" s="13" t="s">
        <v>183</v>
      </c>
      <c r="G272" s="71">
        <v>0</v>
      </c>
      <c r="H272" s="71">
        <v>0</v>
      </c>
      <c r="I272" s="71">
        <v>0</v>
      </c>
      <c r="J272" s="71">
        <f t="shared" si="14"/>
        <v>0</v>
      </c>
    </row>
    <row r="273" spans="1:10" ht="12.75">
      <c r="A273" s="32"/>
      <c r="B273" s="15"/>
      <c r="C273" s="15"/>
      <c r="D273" s="15">
        <v>97</v>
      </c>
      <c r="E273" s="15">
        <v>482</v>
      </c>
      <c r="F273" s="13" t="s">
        <v>184</v>
      </c>
      <c r="G273" s="71">
        <v>1000</v>
      </c>
      <c r="H273" s="71">
        <v>0</v>
      </c>
      <c r="I273" s="71">
        <v>0</v>
      </c>
      <c r="J273" s="71">
        <f t="shared" si="14"/>
        <v>1000</v>
      </c>
    </row>
    <row r="274" spans="1:10" ht="12.75">
      <c r="A274" s="32"/>
      <c r="B274" s="15"/>
      <c r="C274" s="15"/>
      <c r="D274" s="15">
        <v>98</v>
      </c>
      <c r="E274" s="15">
        <v>483</v>
      </c>
      <c r="F274" s="13" t="s">
        <v>199</v>
      </c>
      <c r="G274" s="71">
        <v>0</v>
      </c>
      <c r="H274" s="71">
        <v>0</v>
      </c>
      <c r="I274" s="71">
        <v>0</v>
      </c>
      <c r="J274" s="71">
        <f t="shared" si="14"/>
        <v>0</v>
      </c>
    </row>
    <row r="275" spans="1:10" ht="12.75">
      <c r="A275" s="32"/>
      <c r="B275" s="15"/>
      <c r="C275" s="15"/>
      <c r="D275" s="15">
        <v>99</v>
      </c>
      <c r="E275" s="15">
        <v>484</v>
      </c>
      <c r="F275" s="13" t="s">
        <v>200</v>
      </c>
      <c r="G275" s="71">
        <v>20000</v>
      </c>
      <c r="H275" s="71">
        <v>0</v>
      </c>
      <c r="I275" s="71">
        <v>0</v>
      </c>
      <c r="J275" s="71">
        <f t="shared" si="14"/>
        <v>20000</v>
      </c>
    </row>
    <row r="276" spans="1:10" ht="12.75">
      <c r="A276" s="32"/>
      <c r="B276" s="15"/>
      <c r="C276" s="15"/>
      <c r="D276" s="15">
        <v>100</v>
      </c>
      <c r="E276" s="15">
        <v>511</v>
      </c>
      <c r="F276" s="13" t="s">
        <v>55</v>
      </c>
      <c r="G276" s="71">
        <v>1800000</v>
      </c>
      <c r="H276" s="71">
        <v>0</v>
      </c>
      <c r="I276" s="71">
        <v>0</v>
      </c>
      <c r="J276" s="71">
        <f t="shared" si="14"/>
        <v>1800000</v>
      </c>
    </row>
    <row r="277" spans="1:10" ht="12.75">
      <c r="A277" s="32"/>
      <c r="B277" s="15"/>
      <c r="C277" s="15"/>
      <c r="D277" s="15">
        <v>101</v>
      </c>
      <c r="E277" s="15">
        <v>511</v>
      </c>
      <c r="F277" s="13" t="s">
        <v>197</v>
      </c>
      <c r="G277" s="71"/>
      <c r="H277" s="71">
        <v>0</v>
      </c>
      <c r="I277" s="71">
        <v>0</v>
      </c>
      <c r="J277" s="71">
        <f t="shared" si="14"/>
        <v>0</v>
      </c>
    </row>
    <row r="278" spans="1:10" ht="12.75">
      <c r="A278" s="32"/>
      <c r="B278" s="15"/>
      <c r="C278" s="15"/>
      <c r="D278" s="15">
        <v>102</v>
      </c>
      <c r="E278" s="15">
        <v>512</v>
      </c>
      <c r="F278" s="13" t="s">
        <v>287</v>
      </c>
      <c r="G278" s="71">
        <v>200000</v>
      </c>
      <c r="H278" s="71">
        <v>0</v>
      </c>
      <c r="I278" s="71">
        <v>0</v>
      </c>
      <c r="J278" s="71">
        <f t="shared" si="14"/>
        <v>200000</v>
      </c>
    </row>
    <row r="279" spans="1:10" ht="12.75">
      <c r="A279" s="32"/>
      <c r="B279" s="16"/>
      <c r="C279" s="15"/>
      <c r="D279" s="15">
        <v>103</v>
      </c>
      <c r="E279" s="15">
        <v>513</v>
      </c>
      <c r="F279" s="13" t="s">
        <v>60</v>
      </c>
      <c r="G279" s="71">
        <v>0</v>
      </c>
      <c r="H279" s="71">
        <v>0</v>
      </c>
      <c r="I279" s="71">
        <v>0</v>
      </c>
      <c r="J279" s="71">
        <f t="shared" si="14"/>
        <v>0</v>
      </c>
    </row>
    <row r="280" spans="1:10" ht="12.75">
      <c r="A280" s="32"/>
      <c r="B280" s="15"/>
      <c r="C280" s="15"/>
      <c r="D280" s="15"/>
      <c r="E280" s="15"/>
      <c r="F280" s="12" t="s">
        <v>21</v>
      </c>
      <c r="G280" s="64"/>
      <c r="H280" s="64"/>
      <c r="I280" s="64"/>
      <c r="J280" s="64"/>
    </row>
    <row r="281" spans="1:10" ht="12.75">
      <c r="A281" s="32"/>
      <c r="B281" s="15"/>
      <c r="C281" s="15"/>
      <c r="D281" s="15"/>
      <c r="E281" s="18" t="s">
        <v>22</v>
      </c>
      <c r="F281" s="13" t="s">
        <v>14</v>
      </c>
      <c r="G281" s="64">
        <f>G263</f>
        <v>8654000</v>
      </c>
      <c r="H281" s="64">
        <v>0</v>
      </c>
      <c r="I281" s="64">
        <f>I263</f>
        <v>0</v>
      </c>
      <c r="J281" s="71">
        <f>G281+H281+I281</f>
        <v>8654000</v>
      </c>
    </row>
    <row r="282" spans="1:10" ht="12.75">
      <c r="A282" s="32"/>
      <c r="B282" s="15"/>
      <c r="C282" s="15"/>
      <c r="D282" s="15"/>
      <c r="E282" s="18"/>
      <c r="F282" s="12" t="s">
        <v>83</v>
      </c>
      <c r="G282" s="63">
        <f>G281</f>
        <v>8654000</v>
      </c>
      <c r="H282" s="63">
        <f>H281</f>
        <v>0</v>
      </c>
      <c r="I282" s="63">
        <f>I281</f>
        <v>0</v>
      </c>
      <c r="J282" s="71">
        <f>G282+H282+I282</f>
        <v>8654000</v>
      </c>
    </row>
    <row r="283" spans="1:10" ht="12.75">
      <c r="A283" s="32"/>
      <c r="B283" s="15"/>
      <c r="C283" s="15"/>
      <c r="D283" s="15"/>
      <c r="E283" s="15"/>
      <c r="F283" s="12" t="s">
        <v>325</v>
      </c>
      <c r="G283" s="64"/>
      <c r="H283" s="64"/>
      <c r="I283" s="64"/>
      <c r="J283" s="64"/>
    </row>
    <row r="284" spans="1:10" ht="12.75">
      <c r="A284" s="76"/>
      <c r="B284" s="77"/>
      <c r="C284" s="15"/>
      <c r="D284" s="15"/>
      <c r="E284" s="18" t="s">
        <v>22</v>
      </c>
      <c r="F284" s="13" t="s">
        <v>14</v>
      </c>
      <c r="G284" s="64">
        <f>G281</f>
        <v>8654000</v>
      </c>
      <c r="H284" s="64">
        <v>0</v>
      </c>
      <c r="I284" s="64">
        <f>I281</f>
        <v>0</v>
      </c>
      <c r="J284" s="71">
        <f aca="true" t="shared" si="15" ref="J284:J306">G284+H284+I284</f>
        <v>8654000</v>
      </c>
    </row>
    <row r="285" spans="1:10" ht="14.25" customHeight="1">
      <c r="A285" s="26"/>
      <c r="B285" s="26"/>
      <c r="C285" s="94"/>
      <c r="D285" s="202"/>
      <c r="E285" s="18"/>
      <c r="F285" s="12" t="s">
        <v>209</v>
      </c>
      <c r="G285" s="63">
        <f>G262</f>
        <v>8654000</v>
      </c>
      <c r="H285" s="63">
        <f>H262</f>
        <v>0</v>
      </c>
      <c r="I285" s="63">
        <f>I262</f>
        <v>0</v>
      </c>
      <c r="J285" s="71">
        <f t="shared" si="15"/>
        <v>8654000</v>
      </c>
    </row>
    <row r="286" spans="1:10" ht="12.75">
      <c r="A286" s="15"/>
      <c r="B286" s="16" t="s">
        <v>274</v>
      </c>
      <c r="C286" s="15"/>
      <c r="D286" s="202"/>
      <c r="E286" s="15"/>
      <c r="F286" s="12" t="s">
        <v>62</v>
      </c>
      <c r="G286" s="63">
        <f>G287</f>
        <v>21030197</v>
      </c>
      <c r="H286" s="63">
        <f>H287</f>
        <v>878245</v>
      </c>
      <c r="I286" s="63">
        <f>I287</f>
        <v>610000</v>
      </c>
      <c r="J286" s="63">
        <f t="shared" si="15"/>
        <v>22518442</v>
      </c>
    </row>
    <row r="287" spans="1:10" ht="12.75">
      <c r="A287" s="97"/>
      <c r="B287" s="15"/>
      <c r="C287" s="15">
        <v>820</v>
      </c>
      <c r="D287" s="202"/>
      <c r="E287" s="15"/>
      <c r="F287" s="12" t="s">
        <v>63</v>
      </c>
      <c r="G287" s="63">
        <f>G288+G337</f>
        <v>21030197</v>
      </c>
      <c r="H287" s="63">
        <f>H288+H337</f>
        <v>878245</v>
      </c>
      <c r="I287" s="63">
        <f>I288+I337</f>
        <v>610000</v>
      </c>
      <c r="J287" s="63">
        <f t="shared" si="15"/>
        <v>22518442</v>
      </c>
    </row>
    <row r="288" spans="1:10" ht="12.75">
      <c r="A288" s="15"/>
      <c r="B288" s="84"/>
      <c r="C288" s="136"/>
      <c r="D288" s="32"/>
      <c r="E288" s="15"/>
      <c r="F288" s="12" t="s">
        <v>135</v>
      </c>
      <c r="G288" s="63">
        <f>G289+G291+G292+G294+G295+G297+G299+G305+G307+G315+G318+G321+G327+G328+G329+G330+G331</f>
        <v>10399727</v>
      </c>
      <c r="H288" s="63">
        <f>H289+H291+H292+H294+H295+H297+H299+H305+H307+H315+H318+H321+H327+H328+H329+H330+H331</f>
        <v>373845</v>
      </c>
      <c r="I288" s="63">
        <f>I289+I291+I292+I294+I295+I297+I299+I305+I307+I315+I318+I321+I327+I328+I329+I330+I331</f>
        <v>360000</v>
      </c>
      <c r="J288" s="63">
        <f t="shared" si="15"/>
        <v>11133572</v>
      </c>
    </row>
    <row r="289" spans="1:10" ht="12.75">
      <c r="A289" s="32"/>
      <c r="B289" s="15"/>
      <c r="C289" s="133"/>
      <c r="D289" s="32">
        <v>104</v>
      </c>
      <c r="E289" s="15">
        <v>411</v>
      </c>
      <c r="F289" s="13" t="s">
        <v>99</v>
      </c>
      <c r="G289" s="72">
        <f>G290</f>
        <v>5397317</v>
      </c>
      <c r="H289" s="61">
        <f>H290</f>
        <v>55000</v>
      </c>
      <c r="I289" s="61">
        <f>I290</f>
        <v>0</v>
      </c>
      <c r="J289" s="71">
        <f t="shared" si="15"/>
        <v>5452317</v>
      </c>
    </row>
    <row r="290" spans="1:10" ht="12.75">
      <c r="A290" s="32"/>
      <c r="B290" s="15"/>
      <c r="C290" s="133"/>
      <c r="D290" s="32"/>
      <c r="E290" s="15"/>
      <c r="F290" s="20" t="s">
        <v>87</v>
      </c>
      <c r="G290" s="72">
        <v>5397317</v>
      </c>
      <c r="H290" s="72">
        <v>55000</v>
      </c>
      <c r="I290" s="72">
        <v>0</v>
      </c>
      <c r="J290" s="71">
        <f t="shared" si="15"/>
        <v>5452317</v>
      </c>
    </row>
    <row r="291" spans="1:10" ht="12.75">
      <c r="A291" s="32"/>
      <c r="B291" s="15"/>
      <c r="C291" s="133"/>
      <c r="D291" s="32">
        <v>105</v>
      </c>
      <c r="E291" s="15">
        <v>412</v>
      </c>
      <c r="F291" s="13" t="s">
        <v>7</v>
      </c>
      <c r="G291" s="72">
        <v>967410</v>
      </c>
      <c r="H291" s="61">
        <v>9845</v>
      </c>
      <c r="I291" s="61">
        <v>0</v>
      </c>
      <c r="J291" s="71">
        <f t="shared" si="15"/>
        <v>977255</v>
      </c>
    </row>
    <row r="292" spans="1:10" ht="12.75">
      <c r="A292" s="32"/>
      <c r="B292" s="15"/>
      <c r="C292" s="133"/>
      <c r="D292" s="32">
        <v>106</v>
      </c>
      <c r="E292" s="15">
        <v>413</v>
      </c>
      <c r="F292" s="20" t="s">
        <v>8</v>
      </c>
      <c r="G292" s="61">
        <f>G293</f>
        <v>120000</v>
      </c>
      <c r="H292" s="61">
        <f>H293</f>
        <v>10000</v>
      </c>
      <c r="I292" s="61">
        <f>I293</f>
        <v>0</v>
      </c>
      <c r="J292" s="71">
        <f t="shared" si="15"/>
        <v>130000</v>
      </c>
    </row>
    <row r="293" spans="1:10" ht="12.75">
      <c r="A293" s="32"/>
      <c r="B293" s="15"/>
      <c r="C293" s="133"/>
      <c r="D293" s="32"/>
      <c r="E293" s="15"/>
      <c r="F293" s="13" t="s">
        <v>26</v>
      </c>
      <c r="G293" s="72">
        <v>120000</v>
      </c>
      <c r="H293" s="72">
        <v>10000</v>
      </c>
      <c r="I293" s="72">
        <v>0</v>
      </c>
      <c r="J293" s="71">
        <f t="shared" si="15"/>
        <v>130000</v>
      </c>
    </row>
    <row r="294" spans="1:10" ht="12.75">
      <c r="A294" s="32"/>
      <c r="B294" s="15"/>
      <c r="C294" s="133"/>
      <c r="D294" s="32">
        <v>107</v>
      </c>
      <c r="E294" s="15">
        <v>414</v>
      </c>
      <c r="F294" s="13" t="s">
        <v>79</v>
      </c>
      <c r="G294" s="61">
        <v>50000</v>
      </c>
      <c r="H294" s="61">
        <v>10000</v>
      </c>
      <c r="I294" s="61">
        <v>360000</v>
      </c>
      <c r="J294" s="71">
        <f t="shared" si="15"/>
        <v>420000</v>
      </c>
    </row>
    <row r="295" spans="1:10" ht="12.75">
      <c r="A295" s="32"/>
      <c r="B295" s="15"/>
      <c r="C295" s="133"/>
      <c r="D295" s="32">
        <v>108</v>
      </c>
      <c r="E295" s="15">
        <v>415</v>
      </c>
      <c r="F295" s="13" t="s">
        <v>9</v>
      </c>
      <c r="G295" s="61">
        <f>G296</f>
        <v>42000</v>
      </c>
      <c r="H295" s="61">
        <f>H296</f>
        <v>12000</v>
      </c>
      <c r="I295" s="61">
        <f>I296</f>
        <v>0</v>
      </c>
      <c r="J295" s="71">
        <f t="shared" si="15"/>
        <v>54000</v>
      </c>
    </row>
    <row r="296" spans="1:10" ht="12.75">
      <c r="A296" s="32"/>
      <c r="B296" s="15"/>
      <c r="C296" s="133"/>
      <c r="D296" s="32"/>
      <c r="E296" s="15"/>
      <c r="F296" s="13" t="s">
        <v>64</v>
      </c>
      <c r="G296" s="72">
        <v>42000</v>
      </c>
      <c r="H296" s="72">
        <v>12000</v>
      </c>
      <c r="I296" s="72">
        <v>0</v>
      </c>
      <c r="J296" s="71">
        <f t="shared" si="15"/>
        <v>54000</v>
      </c>
    </row>
    <row r="297" spans="1:10" ht="12.75">
      <c r="A297" s="32"/>
      <c r="B297" s="15"/>
      <c r="C297" s="133"/>
      <c r="D297" s="32">
        <v>109</v>
      </c>
      <c r="E297" s="15">
        <v>416</v>
      </c>
      <c r="F297" s="13" t="s">
        <v>202</v>
      </c>
      <c r="G297" s="61">
        <f>G298</f>
        <v>5000</v>
      </c>
      <c r="H297" s="61">
        <f>H298</f>
        <v>3000</v>
      </c>
      <c r="I297" s="61">
        <f>I298</f>
        <v>0</v>
      </c>
      <c r="J297" s="71">
        <f t="shared" si="15"/>
        <v>8000</v>
      </c>
    </row>
    <row r="298" spans="1:10" ht="12.75">
      <c r="A298" s="32"/>
      <c r="B298" s="15"/>
      <c r="C298" s="133"/>
      <c r="D298" s="32"/>
      <c r="E298" s="15"/>
      <c r="F298" s="13" t="s">
        <v>202</v>
      </c>
      <c r="G298" s="72">
        <v>5000</v>
      </c>
      <c r="H298" s="72">
        <v>3000</v>
      </c>
      <c r="I298" s="72">
        <v>0</v>
      </c>
      <c r="J298" s="71">
        <f t="shared" si="15"/>
        <v>8000</v>
      </c>
    </row>
    <row r="299" spans="1:10" ht="12.75">
      <c r="A299" s="32"/>
      <c r="B299" s="15"/>
      <c r="C299" s="133"/>
      <c r="D299" s="32">
        <v>110</v>
      </c>
      <c r="E299" s="15">
        <v>421</v>
      </c>
      <c r="F299" s="13" t="s">
        <v>30</v>
      </c>
      <c r="G299" s="61">
        <f>SUM(G300:G304)</f>
        <v>680000</v>
      </c>
      <c r="H299" s="61">
        <f>SUM(H300:H304)</f>
        <v>13500</v>
      </c>
      <c r="I299" s="61">
        <f>SUM(I300:I304)</f>
        <v>0</v>
      </c>
      <c r="J299" s="71">
        <f t="shared" si="15"/>
        <v>693500</v>
      </c>
    </row>
    <row r="300" spans="1:10" ht="12.75">
      <c r="A300" s="32"/>
      <c r="B300" s="15"/>
      <c r="C300" s="133"/>
      <c r="D300" s="32"/>
      <c r="E300" s="15"/>
      <c r="F300" s="20" t="s">
        <v>65</v>
      </c>
      <c r="G300" s="72">
        <v>85000</v>
      </c>
      <c r="H300" s="72">
        <v>5000</v>
      </c>
      <c r="I300" s="72">
        <v>0</v>
      </c>
      <c r="J300" s="71">
        <f t="shared" si="15"/>
        <v>90000</v>
      </c>
    </row>
    <row r="301" spans="1:10" ht="12.75">
      <c r="A301" s="32"/>
      <c r="B301" s="15"/>
      <c r="C301" s="133"/>
      <c r="D301" s="32"/>
      <c r="E301" s="15"/>
      <c r="F301" s="13" t="s">
        <v>203</v>
      </c>
      <c r="G301" s="72">
        <v>350000</v>
      </c>
      <c r="H301" s="72">
        <v>3000</v>
      </c>
      <c r="I301" s="72">
        <v>0</v>
      </c>
      <c r="J301" s="71">
        <f t="shared" si="15"/>
        <v>353000</v>
      </c>
    </row>
    <row r="302" spans="1:10" ht="12.75">
      <c r="A302" s="32"/>
      <c r="B302" s="15"/>
      <c r="C302" s="133"/>
      <c r="D302" s="32"/>
      <c r="E302" s="15"/>
      <c r="F302" s="13" t="s">
        <v>101</v>
      </c>
      <c r="G302" s="72">
        <v>25000</v>
      </c>
      <c r="H302" s="72">
        <v>2000</v>
      </c>
      <c r="I302" s="72">
        <v>0</v>
      </c>
      <c r="J302" s="71">
        <f t="shared" si="15"/>
        <v>27000</v>
      </c>
    </row>
    <row r="303" spans="1:10" ht="12.75">
      <c r="A303" s="32"/>
      <c r="B303" s="15"/>
      <c r="C303" s="133"/>
      <c r="D303" s="32"/>
      <c r="E303" s="15"/>
      <c r="F303" s="13" t="s">
        <v>80</v>
      </c>
      <c r="G303" s="72">
        <v>100000</v>
      </c>
      <c r="H303" s="72">
        <v>1500</v>
      </c>
      <c r="I303" s="72">
        <v>0</v>
      </c>
      <c r="J303" s="71">
        <f t="shared" si="15"/>
        <v>101500</v>
      </c>
    </row>
    <row r="304" spans="1:10" ht="12.75">
      <c r="A304" s="32"/>
      <c r="B304" s="15"/>
      <c r="C304" s="133"/>
      <c r="D304" s="32"/>
      <c r="E304" s="15"/>
      <c r="F304" s="13" t="s">
        <v>32</v>
      </c>
      <c r="G304" s="72">
        <v>120000</v>
      </c>
      <c r="H304" s="72">
        <v>2000</v>
      </c>
      <c r="I304" s="72">
        <v>0</v>
      </c>
      <c r="J304" s="71">
        <f t="shared" si="15"/>
        <v>122000</v>
      </c>
    </row>
    <row r="305" spans="1:10" ht="12.75">
      <c r="A305" s="32"/>
      <c r="B305" s="16"/>
      <c r="C305" s="133"/>
      <c r="D305" s="32">
        <v>111</v>
      </c>
      <c r="E305" s="15">
        <v>422</v>
      </c>
      <c r="F305" s="22" t="s">
        <v>33</v>
      </c>
      <c r="G305" s="61">
        <f>G306</f>
        <v>30000</v>
      </c>
      <c r="H305" s="61">
        <f>H306</f>
        <v>25000</v>
      </c>
      <c r="I305" s="61">
        <f>I306</f>
        <v>0</v>
      </c>
      <c r="J305" s="71">
        <f t="shared" si="15"/>
        <v>55000</v>
      </c>
    </row>
    <row r="306" spans="1:10" ht="12.75">
      <c r="A306" s="32"/>
      <c r="B306" s="15"/>
      <c r="C306" s="133"/>
      <c r="D306" s="32"/>
      <c r="E306" s="15"/>
      <c r="F306" s="22" t="s">
        <v>66</v>
      </c>
      <c r="G306" s="72">
        <v>30000</v>
      </c>
      <c r="H306" s="72">
        <v>25000</v>
      </c>
      <c r="I306" s="72">
        <v>0</v>
      </c>
      <c r="J306" s="71">
        <f t="shared" si="15"/>
        <v>55000</v>
      </c>
    </row>
    <row r="307" spans="1:10" ht="12.75">
      <c r="A307" s="32"/>
      <c r="B307" s="15"/>
      <c r="C307" s="133"/>
      <c r="D307" s="83">
        <v>112</v>
      </c>
      <c r="E307" s="84">
        <v>423</v>
      </c>
      <c r="F307" s="175" t="s">
        <v>11</v>
      </c>
      <c r="G307" s="176">
        <f>G308+SUM(G309:G314)</f>
        <v>801000</v>
      </c>
      <c r="H307" s="176">
        <f>H308+SUM(H309:H314)</f>
        <v>83000</v>
      </c>
      <c r="I307" s="176">
        <f>I308+SUM(I309:I314)</f>
        <v>0</v>
      </c>
      <c r="J307" s="71">
        <f aca="true" t="shared" si="16" ref="J307:J331">G307+H307+I307</f>
        <v>884000</v>
      </c>
    </row>
    <row r="308" spans="1:10" ht="12.75">
      <c r="A308" s="32"/>
      <c r="B308" s="15"/>
      <c r="C308" s="15"/>
      <c r="D308" s="15"/>
      <c r="E308" s="15"/>
      <c r="F308" s="22" t="s">
        <v>102</v>
      </c>
      <c r="G308" s="72">
        <v>11000</v>
      </c>
      <c r="H308" s="72">
        <v>5000</v>
      </c>
      <c r="I308" s="72">
        <v>0</v>
      </c>
      <c r="J308" s="71">
        <f t="shared" si="16"/>
        <v>16000</v>
      </c>
    </row>
    <row r="309" spans="1:10" ht="12.75">
      <c r="A309" s="32"/>
      <c r="B309" s="15"/>
      <c r="C309" s="15"/>
      <c r="D309" s="15"/>
      <c r="E309" s="15"/>
      <c r="F309" s="175" t="s">
        <v>35</v>
      </c>
      <c r="G309" s="86">
        <v>20000</v>
      </c>
      <c r="H309" s="86">
        <v>20000</v>
      </c>
      <c r="I309" s="86">
        <v>0</v>
      </c>
      <c r="J309" s="71">
        <f t="shared" si="16"/>
        <v>40000</v>
      </c>
    </row>
    <row r="310" spans="1:10" ht="12.75">
      <c r="A310" s="32"/>
      <c r="B310" s="15"/>
      <c r="C310" s="15"/>
      <c r="D310" s="15"/>
      <c r="E310" s="15"/>
      <c r="F310" s="22" t="s">
        <v>204</v>
      </c>
      <c r="G310" s="74">
        <v>20000</v>
      </c>
      <c r="H310" s="74">
        <v>30000</v>
      </c>
      <c r="I310" s="74">
        <v>0</v>
      </c>
      <c r="J310" s="71">
        <f t="shared" si="16"/>
        <v>50000</v>
      </c>
    </row>
    <row r="311" spans="1:10" ht="12.75">
      <c r="A311" s="32"/>
      <c r="B311" s="15"/>
      <c r="C311" s="15"/>
      <c r="D311" s="15"/>
      <c r="E311" s="15"/>
      <c r="F311" s="21" t="s">
        <v>103</v>
      </c>
      <c r="G311" s="72">
        <v>600000</v>
      </c>
      <c r="H311" s="72">
        <v>7000</v>
      </c>
      <c r="I311" s="72">
        <v>0</v>
      </c>
      <c r="J311" s="71">
        <f t="shared" si="16"/>
        <v>607000</v>
      </c>
    </row>
    <row r="312" spans="1:10" ht="12.75">
      <c r="A312" s="32"/>
      <c r="B312" s="15"/>
      <c r="C312" s="15"/>
      <c r="D312" s="15"/>
      <c r="E312" s="15"/>
      <c r="F312" s="13" t="s">
        <v>12</v>
      </c>
      <c r="G312" s="72">
        <v>20000</v>
      </c>
      <c r="H312" s="72">
        <v>15000</v>
      </c>
      <c r="I312" s="72">
        <v>0</v>
      </c>
      <c r="J312" s="71">
        <f t="shared" si="16"/>
        <v>35000</v>
      </c>
    </row>
    <row r="313" spans="1:10" ht="12.75">
      <c r="A313" s="32"/>
      <c r="B313" s="15"/>
      <c r="C313" s="15"/>
      <c r="D313" s="15"/>
      <c r="E313" s="15"/>
      <c r="F313" s="13" t="s">
        <v>67</v>
      </c>
      <c r="G313" s="72">
        <v>130000</v>
      </c>
      <c r="H313" s="72">
        <v>6000</v>
      </c>
      <c r="I313" s="72">
        <v>0</v>
      </c>
      <c r="J313" s="71">
        <f t="shared" si="16"/>
        <v>136000</v>
      </c>
    </row>
    <row r="314" spans="1:10" ht="12.75">
      <c r="A314" s="32"/>
      <c r="B314" s="15"/>
      <c r="C314" s="15"/>
      <c r="D314" s="15"/>
      <c r="E314" s="15"/>
      <c r="F314" s="13" t="s">
        <v>173</v>
      </c>
      <c r="G314" s="72">
        <v>0</v>
      </c>
      <c r="H314" s="72">
        <v>0</v>
      </c>
      <c r="I314" s="72">
        <v>0</v>
      </c>
      <c r="J314" s="71">
        <f t="shared" si="16"/>
        <v>0</v>
      </c>
    </row>
    <row r="315" spans="1:10" ht="12.75">
      <c r="A315" s="32"/>
      <c r="B315" s="15"/>
      <c r="C315" s="15"/>
      <c r="D315" s="15">
        <v>113</v>
      </c>
      <c r="E315" s="15">
        <v>424</v>
      </c>
      <c r="F315" s="22" t="s">
        <v>41</v>
      </c>
      <c r="G315" s="61">
        <f>G316+G317</f>
        <v>320000</v>
      </c>
      <c r="H315" s="61">
        <f>H316+H317</f>
        <v>30000</v>
      </c>
      <c r="I315" s="61">
        <f>I316+I317</f>
        <v>0</v>
      </c>
      <c r="J315" s="71">
        <f t="shared" si="16"/>
        <v>350000</v>
      </c>
    </row>
    <row r="316" spans="1:10" ht="12.75">
      <c r="A316" s="32"/>
      <c r="B316" s="15"/>
      <c r="C316" s="15"/>
      <c r="D316" s="15"/>
      <c r="E316" s="15"/>
      <c r="F316" s="13" t="s">
        <v>276</v>
      </c>
      <c r="G316" s="72">
        <v>320000</v>
      </c>
      <c r="H316" s="72">
        <v>30000</v>
      </c>
      <c r="I316" s="72">
        <v>0</v>
      </c>
      <c r="J316" s="71">
        <f t="shared" si="16"/>
        <v>350000</v>
      </c>
    </row>
    <row r="317" spans="1:10" ht="12.75">
      <c r="A317" s="32"/>
      <c r="B317" s="15"/>
      <c r="C317" s="15"/>
      <c r="D317" s="15"/>
      <c r="E317" s="15"/>
      <c r="F317" s="13" t="s">
        <v>206</v>
      </c>
      <c r="G317" s="72">
        <v>0</v>
      </c>
      <c r="H317" s="72"/>
      <c r="I317" s="72">
        <v>0</v>
      </c>
      <c r="J317" s="71">
        <f t="shared" si="16"/>
        <v>0</v>
      </c>
    </row>
    <row r="318" spans="1:10" ht="12.75">
      <c r="A318" s="32"/>
      <c r="B318" s="15"/>
      <c r="C318" s="15"/>
      <c r="D318" s="15">
        <v>114</v>
      </c>
      <c r="E318" s="15">
        <v>425</v>
      </c>
      <c r="F318" s="13" t="s">
        <v>42</v>
      </c>
      <c r="G318" s="61">
        <f>SUM(G319:G320)</f>
        <v>190000</v>
      </c>
      <c r="H318" s="61">
        <f>SUM(H319:H320)</f>
        <v>10000</v>
      </c>
      <c r="I318" s="61">
        <f>SUM(I319:I320)</f>
        <v>0</v>
      </c>
      <c r="J318" s="71">
        <f t="shared" si="16"/>
        <v>200000</v>
      </c>
    </row>
    <row r="319" spans="1:10" ht="12.75">
      <c r="A319" s="32"/>
      <c r="B319" s="15"/>
      <c r="C319" s="15"/>
      <c r="D319" s="15"/>
      <c r="E319" s="15"/>
      <c r="F319" s="13" t="s">
        <v>69</v>
      </c>
      <c r="G319" s="72">
        <v>150000</v>
      </c>
      <c r="H319" s="72">
        <v>5000</v>
      </c>
      <c r="I319" s="72">
        <v>0</v>
      </c>
      <c r="J319" s="71">
        <f t="shared" si="16"/>
        <v>155000</v>
      </c>
    </row>
    <row r="320" spans="1:10" ht="12.75">
      <c r="A320" s="32"/>
      <c r="B320" s="15"/>
      <c r="C320" s="15"/>
      <c r="D320" s="15"/>
      <c r="E320" s="15"/>
      <c r="F320" s="13" t="s">
        <v>44</v>
      </c>
      <c r="G320" s="72">
        <v>40000</v>
      </c>
      <c r="H320" s="72">
        <v>5000</v>
      </c>
      <c r="I320" s="72">
        <v>0</v>
      </c>
      <c r="J320" s="71">
        <f t="shared" si="16"/>
        <v>45000</v>
      </c>
    </row>
    <row r="321" spans="1:10" ht="12.75">
      <c r="A321" s="32"/>
      <c r="B321" s="15"/>
      <c r="C321" s="15"/>
      <c r="D321" s="15">
        <v>115</v>
      </c>
      <c r="E321" s="15">
        <v>426</v>
      </c>
      <c r="F321" s="13" t="s">
        <v>45</v>
      </c>
      <c r="G321" s="61">
        <f>SUM(G322:G326)</f>
        <v>187000</v>
      </c>
      <c r="H321" s="61">
        <f>SUM(H322:H326)</f>
        <v>50500</v>
      </c>
      <c r="I321" s="61">
        <f>SUM(I322:I326)</f>
        <v>0</v>
      </c>
      <c r="J321" s="71">
        <f t="shared" si="16"/>
        <v>237500</v>
      </c>
    </row>
    <row r="322" spans="1:10" ht="12.75">
      <c r="A322" s="32"/>
      <c r="B322" s="15"/>
      <c r="C322" s="15"/>
      <c r="D322" s="15"/>
      <c r="E322" s="15"/>
      <c r="F322" s="13" t="s">
        <v>46</v>
      </c>
      <c r="G322" s="72">
        <v>45000</v>
      </c>
      <c r="H322" s="72">
        <v>10000</v>
      </c>
      <c r="I322" s="72">
        <v>0</v>
      </c>
      <c r="J322" s="71">
        <f t="shared" si="16"/>
        <v>55000</v>
      </c>
    </row>
    <row r="323" spans="1:10" ht="12.75">
      <c r="A323" s="15"/>
      <c r="B323" s="15"/>
      <c r="C323" s="15"/>
      <c r="D323" s="202"/>
      <c r="E323" s="15"/>
      <c r="F323" s="22" t="s">
        <v>47</v>
      </c>
      <c r="G323" s="72">
        <v>80000</v>
      </c>
      <c r="H323" s="72">
        <v>2500</v>
      </c>
      <c r="I323" s="72">
        <v>0</v>
      </c>
      <c r="J323" s="71">
        <f t="shared" si="16"/>
        <v>82500</v>
      </c>
    </row>
    <row r="324" spans="1:10" ht="12.75">
      <c r="A324" s="204"/>
      <c r="B324" s="204"/>
      <c r="C324" s="204"/>
      <c r="D324" s="202"/>
      <c r="E324" s="15"/>
      <c r="F324" s="22" t="s">
        <v>313</v>
      </c>
      <c r="G324" s="72">
        <v>15000</v>
      </c>
      <c r="H324" s="72">
        <v>8000</v>
      </c>
      <c r="I324" s="72">
        <v>0</v>
      </c>
      <c r="J324" s="71">
        <f t="shared" si="16"/>
        <v>23000</v>
      </c>
    </row>
    <row r="325" spans="1:10" ht="12.75">
      <c r="A325" s="204"/>
      <c r="B325" s="204"/>
      <c r="C325" s="204"/>
      <c r="D325" s="202"/>
      <c r="E325" s="15"/>
      <c r="F325" s="22" t="s">
        <v>314</v>
      </c>
      <c r="G325" s="72">
        <v>25000</v>
      </c>
      <c r="H325" s="72">
        <v>15000</v>
      </c>
      <c r="I325" s="72">
        <v>0</v>
      </c>
      <c r="J325" s="71">
        <f t="shared" si="16"/>
        <v>40000</v>
      </c>
    </row>
    <row r="326" spans="1:10" ht="13.5" customHeight="1">
      <c r="A326" s="26"/>
      <c r="B326" s="26"/>
      <c r="C326" s="94"/>
      <c r="D326" s="202"/>
      <c r="E326" s="15"/>
      <c r="F326" s="13" t="s">
        <v>187</v>
      </c>
      <c r="G326" s="72">
        <v>22000</v>
      </c>
      <c r="H326" s="72">
        <v>15000</v>
      </c>
      <c r="I326" s="72">
        <v>0</v>
      </c>
      <c r="J326" s="71">
        <f t="shared" si="16"/>
        <v>37000</v>
      </c>
    </row>
    <row r="327" spans="1:10" ht="12.75">
      <c r="A327" s="15"/>
      <c r="B327" s="15"/>
      <c r="C327" s="15"/>
      <c r="D327" s="202">
        <v>116</v>
      </c>
      <c r="E327" s="15">
        <v>482</v>
      </c>
      <c r="F327" s="13" t="s">
        <v>230</v>
      </c>
      <c r="G327" s="61">
        <v>50000</v>
      </c>
      <c r="H327" s="61">
        <v>12000</v>
      </c>
      <c r="I327" s="61">
        <v>0</v>
      </c>
      <c r="J327" s="71">
        <f t="shared" si="16"/>
        <v>62000</v>
      </c>
    </row>
    <row r="328" spans="1:10" ht="12.75">
      <c r="A328" s="15"/>
      <c r="B328" s="15"/>
      <c r="C328" s="15"/>
      <c r="D328" s="202">
        <v>117</v>
      </c>
      <c r="E328" s="15">
        <v>511</v>
      </c>
      <c r="F328" s="13" t="s">
        <v>55</v>
      </c>
      <c r="G328" s="61">
        <v>1160000</v>
      </c>
      <c r="H328" s="61">
        <v>0</v>
      </c>
      <c r="I328" s="61">
        <v>0</v>
      </c>
      <c r="J328" s="71">
        <f t="shared" si="16"/>
        <v>1160000</v>
      </c>
    </row>
    <row r="329" spans="1:10" ht="12.75">
      <c r="A329" s="15"/>
      <c r="B329" s="15"/>
      <c r="D329" s="202">
        <v>118</v>
      </c>
      <c r="E329" s="15">
        <v>511</v>
      </c>
      <c r="F329" s="13" t="s">
        <v>323</v>
      </c>
      <c r="G329" s="72">
        <v>0</v>
      </c>
      <c r="H329" s="72">
        <v>0</v>
      </c>
      <c r="I329" s="72">
        <v>0</v>
      </c>
      <c r="J329" s="71">
        <f t="shared" si="16"/>
        <v>0</v>
      </c>
    </row>
    <row r="330" spans="1:10" ht="12.75">
      <c r="A330" s="32"/>
      <c r="B330" s="15"/>
      <c r="C330" s="15"/>
      <c r="D330" s="202">
        <v>119</v>
      </c>
      <c r="E330" s="15">
        <v>512</v>
      </c>
      <c r="F330" s="13" t="s">
        <v>70</v>
      </c>
      <c r="G330" s="61">
        <v>100000</v>
      </c>
      <c r="H330" s="61">
        <v>10000</v>
      </c>
      <c r="I330" s="61">
        <v>0</v>
      </c>
      <c r="J330" s="71">
        <f t="shared" si="16"/>
        <v>110000</v>
      </c>
    </row>
    <row r="331" spans="1:10" ht="12.75">
      <c r="A331" s="32"/>
      <c r="B331" s="15"/>
      <c r="C331" s="101"/>
      <c r="D331" s="202">
        <v>120</v>
      </c>
      <c r="E331" s="15">
        <v>515</v>
      </c>
      <c r="F331" s="13" t="s">
        <v>208</v>
      </c>
      <c r="G331" s="72">
        <v>300000</v>
      </c>
      <c r="H331" s="61">
        <v>40000</v>
      </c>
      <c r="I331" s="61">
        <v>0</v>
      </c>
      <c r="J331" s="71">
        <f t="shared" si="16"/>
        <v>340000</v>
      </c>
    </row>
    <row r="332" spans="1:10" ht="13.5" customHeight="1">
      <c r="A332" s="32"/>
      <c r="B332" s="15"/>
      <c r="C332" s="144"/>
      <c r="D332" s="202"/>
      <c r="E332" s="15"/>
      <c r="F332" s="12" t="s">
        <v>71</v>
      </c>
      <c r="G332" s="61"/>
      <c r="H332" s="61"/>
      <c r="I332" s="61"/>
      <c r="J332" s="61"/>
    </row>
    <row r="333" spans="1:10" ht="13.5" customHeight="1">
      <c r="A333" s="32"/>
      <c r="B333" s="15"/>
      <c r="C333" s="15"/>
      <c r="D333" s="202"/>
      <c r="E333" s="18" t="s">
        <v>22</v>
      </c>
      <c r="F333" s="13" t="s">
        <v>14</v>
      </c>
      <c r="G333" s="61">
        <f>G288</f>
        <v>10399727</v>
      </c>
      <c r="H333" s="61">
        <v>0</v>
      </c>
      <c r="I333" s="61">
        <f>I288</f>
        <v>360000</v>
      </c>
      <c r="J333" s="71">
        <f aca="true" t="shared" si="17" ref="J333:J382">G333+H333+I333</f>
        <v>10759727</v>
      </c>
    </row>
    <row r="334" spans="1:10" ht="13.5" customHeight="1">
      <c r="A334" s="32"/>
      <c r="B334" s="15"/>
      <c r="C334" s="15"/>
      <c r="D334" s="202"/>
      <c r="E334" s="18" t="s">
        <v>23</v>
      </c>
      <c r="F334" s="13" t="s">
        <v>61</v>
      </c>
      <c r="G334" s="61">
        <v>0</v>
      </c>
      <c r="H334" s="61">
        <f>H288</f>
        <v>373845</v>
      </c>
      <c r="I334" s="61">
        <v>0</v>
      </c>
      <c r="J334" s="71">
        <f t="shared" si="17"/>
        <v>373845</v>
      </c>
    </row>
    <row r="335" spans="1:10" ht="13.5" customHeight="1">
      <c r="A335" s="32"/>
      <c r="B335" s="15"/>
      <c r="C335" s="15"/>
      <c r="D335" s="202"/>
      <c r="E335" s="18"/>
      <c r="F335" s="12" t="s">
        <v>72</v>
      </c>
      <c r="G335" s="61">
        <f>G333+G334</f>
        <v>10399727</v>
      </c>
      <c r="H335" s="61">
        <f>H333+H334</f>
        <v>373845</v>
      </c>
      <c r="I335" s="61">
        <f>I333+I334</f>
        <v>360000</v>
      </c>
      <c r="J335" s="71">
        <f t="shared" si="17"/>
        <v>11133572</v>
      </c>
    </row>
    <row r="336" spans="1:10" ht="13.5" customHeight="1">
      <c r="A336" s="32"/>
      <c r="B336" s="16" t="s">
        <v>210</v>
      </c>
      <c r="C336" s="15"/>
      <c r="D336" s="202"/>
      <c r="E336" s="15"/>
      <c r="F336" s="12" t="s">
        <v>275</v>
      </c>
      <c r="G336" s="63">
        <f>G338+G339+G340+G341+G342+G344+G345+G351+G353+G360+G366+G369+G375+G376+G377</f>
        <v>10630470</v>
      </c>
      <c r="H336" s="63">
        <f>H338+H339+H340+H341+H342+H344+H345+H351+H353+H360+H366+H369+H375+H376+H377</f>
        <v>504400</v>
      </c>
      <c r="I336" s="63">
        <f>I338+I339+I340+I341+I342+I344+I345+I351+I353+I360+I366+I369+I375+I376+I377</f>
        <v>250000</v>
      </c>
      <c r="J336" s="63">
        <f t="shared" si="17"/>
        <v>11384870</v>
      </c>
    </row>
    <row r="337" spans="1:10" ht="13.5" customHeight="1">
      <c r="A337" s="32"/>
      <c r="B337" s="84"/>
      <c r="C337" s="15">
        <v>820</v>
      </c>
      <c r="D337" s="202"/>
      <c r="E337" s="15"/>
      <c r="F337" s="12" t="s">
        <v>63</v>
      </c>
      <c r="G337" s="72">
        <f>G336</f>
        <v>10630470</v>
      </c>
      <c r="H337" s="72">
        <f>H336</f>
        <v>504400</v>
      </c>
      <c r="I337" s="72">
        <f>I336</f>
        <v>250000</v>
      </c>
      <c r="J337" s="71">
        <f t="shared" si="17"/>
        <v>11384870</v>
      </c>
    </row>
    <row r="338" spans="1:10" ht="13.5" customHeight="1">
      <c r="A338" s="32"/>
      <c r="B338" s="15"/>
      <c r="C338" s="15"/>
      <c r="D338" s="202">
        <v>121</v>
      </c>
      <c r="E338" s="15">
        <v>411</v>
      </c>
      <c r="F338" s="13" t="s">
        <v>99</v>
      </c>
      <c r="G338" s="72">
        <v>3570374</v>
      </c>
      <c r="H338" s="61">
        <v>30000</v>
      </c>
      <c r="I338" s="61">
        <v>0</v>
      </c>
      <c r="J338" s="71">
        <f t="shared" si="17"/>
        <v>3600374</v>
      </c>
    </row>
    <row r="339" spans="1:10" ht="13.5" customHeight="1">
      <c r="A339" s="32"/>
      <c r="B339" s="15"/>
      <c r="C339" s="15"/>
      <c r="D339" s="202">
        <v>122</v>
      </c>
      <c r="E339" s="15">
        <v>412</v>
      </c>
      <c r="F339" s="13" t="s">
        <v>7</v>
      </c>
      <c r="G339" s="72">
        <v>639096</v>
      </c>
      <c r="H339" s="61">
        <v>5400</v>
      </c>
      <c r="I339" s="61">
        <v>0</v>
      </c>
      <c r="J339" s="71">
        <f t="shared" si="17"/>
        <v>644496</v>
      </c>
    </row>
    <row r="340" spans="1:10" ht="13.5" customHeight="1">
      <c r="A340" s="32"/>
      <c r="B340" s="15"/>
      <c r="C340" s="15"/>
      <c r="D340" s="202">
        <v>123</v>
      </c>
      <c r="E340" s="15">
        <v>413</v>
      </c>
      <c r="F340" s="20" t="s">
        <v>8</v>
      </c>
      <c r="G340" s="61">
        <v>10000</v>
      </c>
      <c r="H340" s="61">
        <v>10000</v>
      </c>
      <c r="I340" s="61">
        <v>0</v>
      </c>
      <c r="J340" s="71">
        <f t="shared" si="17"/>
        <v>20000</v>
      </c>
    </row>
    <row r="341" spans="1:10" ht="13.5" customHeight="1">
      <c r="A341" s="32"/>
      <c r="B341" s="15"/>
      <c r="C341" s="96"/>
      <c r="D341" s="202">
        <v>124</v>
      </c>
      <c r="E341" s="15">
        <v>414</v>
      </c>
      <c r="F341" s="13" t="s">
        <v>79</v>
      </c>
      <c r="G341" s="61">
        <v>21000</v>
      </c>
      <c r="H341" s="61">
        <v>5000</v>
      </c>
      <c r="I341" s="61">
        <v>0</v>
      </c>
      <c r="J341" s="71">
        <f t="shared" si="17"/>
        <v>26000</v>
      </c>
    </row>
    <row r="342" spans="1:10" ht="13.5" customHeight="1">
      <c r="A342" s="32"/>
      <c r="B342" s="15"/>
      <c r="C342" s="96"/>
      <c r="D342" s="202">
        <v>125</v>
      </c>
      <c r="E342" s="15">
        <v>415</v>
      </c>
      <c r="F342" s="13" t="s">
        <v>9</v>
      </c>
      <c r="G342" s="61">
        <f>G343</f>
        <v>170000</v>
      </c>
      <c r="H342" s="61">
        <f>H343</f>
        <v>10000</v>
      </c>
      <c r="I342" s="61">
        <f>I343</f>
        <v>0</v>
      </c>
      <c r="J342" s="71">
        <f t="shared" si="17"/>
        <v>180000</v>
      </c>
    </row>
    <row r="343" spans="1:10" ht="13.5" customHeight="1">
      <c r="A343" s="32"/>
      <c r="B343" s="15"/>
      <c r="C343" s="96"/>
      <c r="D343" s="202"/>
      <c r="E343" s="15"/>
      <c r="F343" s="13" t="s">
        <v>64</v>
      </c>
      <c r="G343" s="72">
        <v>170000</v>
      </c>
      <c r="H343" s="72">
        <v>10000</v>
      </c>
      <c r="I343" s="72">
        <v>0</v>
      </c>
      <c r="J343" s="71">
        <f t="shared" si="17"/>
        <v>180000</v>
      </c>
    </row>
    <row r="344" spans="1:10" ht="13.5" customHeight="1">
      <c r="A344" s="32"/>
      <c r="B344" s="15"/>
      <c r="C344" s="15"/>
      <c r="D344" s="202">
        <v>126</v>
      </c>
      <c r="E344" s="15">
        <v>416</v>
      </c>
      <c r="F344" s="13" t="s">
        <v>202</v>
      </c>
      <c r="G344" s="61">
        <v>40000</v>
      </c>
      <c r="H344" s="61">
        <v>5000</v>
      </c>
      <c r="I344" s="61">
        <v>0</v>
      </c>
      <c r="J344" s="64">
        <f t="shared" si="17"/>
        <v>45000</v>
      </c>
    </row>
    <row r="345" spans="1:10" ht="13.5" customHeight="1">
      <c r="A345" s="32"/>
      <c r="B345" s="15"/>
      <c r="C345" s="15"/>
      <c r="D345" s="202">
        <v>127</v>
      </c>
      <c r="E345" s="15">
        <v>421</v>
      </c>
      <c r="F345" s="13" t="s">
        <v>30</v>
      </c>
      <c r="G345" s="61">
        <f>SUM(G346:G350)</f>
        <v>495000</v>
      </c>
      <c r="H345" s="61">
        <f>SUM(H346:H350)</f>
        <v>34000</v>
      </c>
      <c r="I345" s="61">
        <f>SUM(I346:I350)</f>
        <v>0</v>
      </c>
      <c r="J345" s="64">
        <f t="shared" si="17"/>
        <v>529000</v>
      </c>
    </row>
    <row r="346" spans="1:10" ht="13.5" customHeight="1">
      <c r="A346" s="32"/>
      <c r="B346" s="15"/>
      <c r="C346" s="15"/>
      <c r="D346" s="202"/>
      <c r="E346" s="15"/>
      <c r="F346" s="20" t="s">
        <v>65</v>
      </c>
      <c r="G346" s="72">
        <v>90000</v>
      </c>
      <c r="H346" s="72">
        <v>15000</v>
      </c>
      <c r="I346" s="72">
        <v>0</v>
      </c>
      <c r="J346" s="71">
        <f t="shared" si="17"/>
        <v>105000</v>
      </c>
    </row>
    <row r="347" spans="1:10" ht="13.5" customHeight="1">
      <c r="A347" s="32"/>
      <c r="B347" s="15"/>
      <c r="C347" s="15"/>
      <c r="D347" s="202"/>
      <c r="E347" s="15"/>
      <c r="F347" s="13" t="s">
        <v>203</v>
      </c>
      <c r="G347" s="72">
        <v>240000</v>
      </c>
      <c r="H347" s="72">
        <v>5000</v>
      </c>
      <c r="I347" s="72">
        <v>0</v>
      </c>
      <c r="J347" s="71">
        <f t="shared" si="17"/>
        <v>245000</v>
      </c>
    </row>
    <row r="348" spans="1:10" ht="13.5" customHeight="1">
      <c r="A348" s="32"/>
      <c r="B348" s="15"/>
      <c r="C348" s="15"/>
      <c r="D348" s="202"/>
      <c r="E348" s="15"/>
      <c r="F348" s="13" t="s">
        <v>101</v>
      </c>
      <c r="G348" s="72">
        <v>30000</v>
      </c>
      <c r="H348" s="72">
        <v>2000</v>
      </c>
      <c r="I348" s="72">
        <v>0</v>
      </c>
      <c r="J348" s="71">
        <f t="shared" si="17"/>
        <v>32000</v>
      </c>
    </row>
    <row r="349" spans="1:10" ht="13.5" customHeight="1">
      <c r="A349" s="32"/>
      <c r="B349" s="15"/>
      <c r="C349" s="15"/>
      <c r="D349" s="202"/>
      <c r="E349" s="15"/>
      <c r="F349" s="13" t="s">
        <v>80</v>
      </c>
      <c r="G349" s="72">
        <v>100000</v>
      </c>
      <c r="H349" s="72">
        <v>10000</v>
      </c>
      <c r="I349" s="72">
        <v>0</v>
      </c>
      <c r="J349" s="71">
        <f t="shared" si="17"/>
        <v>110000</v>
      </c>
    </row>
    <row r="350" spans="1:10" ht="13.5" customHeight="1">
      <c r="A350" s="32"/>
      <c r="B350" s="15"/>
      <c r="C350" s="15"/>
      <c r="D350" s="202"/>
      <c r="E350" s="15"/>
      <c r="F350" s="13" t="s">
        <v>32</v>
      </c>
      <c r="G350" s="72">
        <v>35000</v>
      </c>
      <c r="H350" s="72">
        <v>2000</v>
      </c>
      <c r="I350" s="72">
        <v>0</v>
      </c>
      <c r="J350" s="71">
        <f t="shared" si="17"/>
        <v>37000</v>
      </c>
    </row>
    <row r="351" spans="1:10" ht="13.5" customHeight="1">
      <c r="A351" s="32"/>
      <c r="B351" s="15"/>
      <c r="C351" s="15"/>
      <c r="D351" s="202">
        <v>128</v>
      </c>
      <c r="E351" s="15">
        <v>422</v>
      </c>
      <c r="F351" s="22" t="s">
        <v>33</v>
      </c>
      <c r="G351" s="61">
        <f>G352</f>
        <v>70000</v>
      </c>
      <c r="H351" s="61">
        <f>H352</f>
        <v>23000</v>
      </c>
      <c r="I351" s="61">
        <f>I352</f>
        <v>0</v>
      </c>
      <c r="J351" s="71">
        <f t="shared" si="17"/>
        <v>93000</v>
      </c>
    </row>
    <row r="352" spans="1:10" ht="13.5" customHeight="1">
      <c r="A352" s="32"/>
      <c r="B352" s="15"/>
      <c r="C352" s="96"/>
      <c r="D352" s="202"/>
      <c r="E352" s="15"/>
      <c r="F352" s="22" t="s">
        <v>66</v>
      </c>
      <c r="G352" s="72">
        <v>70000</v>
      </c>
      <c r="H352" s="72">
        <v>23000</v>
      </c>
      <c r="I352" s="72">
        <v>0</v>
      </c>
      <c r="J352" s="71">
        <f t="shared" si="17"/>
        <v>93000</v>
      </c>
    </row>
    <row r="353" spans="1:10" ht="13.5" customHeight="1">
      <c r="A353" s="32"/>
      <c r="B353" s="15"/>
      <c r="C353" s="96"/>
      <c r="D353" s="202">
        <v>129</v>
      </c>
      <c r="E353" s="15">
        <v>423</v>
      </c>
      <c r="F353" s="22" t="s">
        <v>11</v>
      </c>
      <c r="G353" s="61">
        <f>SUM(G354:G359)</f>
        <v>1540000</v>
      </c>
      <c r="H353" s="61">
        <f>SUM(H354:H359)</f>
        <v>113000</v>
      </c>
      <c r="I353" s="61">
        <f>SUM(I354:I359)</f>
        <v>0</v>
      </c>
      <c r="J353" s="64">
        <f t="shared" si="17"/>
        <v>1653000</v>
      </c>
    </row>
    <row r="354" spans="1:10" ht="13.5" customHeight="1">
      <c r="A354" s="32"/>
      <c r="B354" s="15"/>
      <c r="C354" s="96"/>
      <c r="D354" s="202"/>
      <c r="E354" s="15"/>
      <c r="F354" s="22" t="s">
        <v>102</v>
      </c>
      <c r="G354" s="72">
        <v>15000</v>
      </c>
      <c r="H354" s="72">
        <v>10000</v>
      </c>
      <c r="I354" s="72">
        <v>0</v>
      </c>
      <c r="J354" s="71">
        <f t="shared" si="17"/>
        <v>25000</v>
      </c>
    </row>
    <row r="355" spans="1:10" ht="13.5" customHeight="1">
      <c r="A355" s="32"/>
      <c r="B355" s="16"/>
      <c r="C355" s="96"/>
      <c r="D355" s="202"/>
      <c r="E355" s="15"/>
      <c r="F355" s="22" t="s">
        <v>35</v>
      </c>
      <c r="G355" s="72">
        <v>15000</v>
      </c>
      <c r="H355" s="72">
        <v>10000</v>
      </c>
      <c r="I355" s="72">
        <v>0</v>
      </c>
      <c r="J355" s="71">
        <f t="shared" si="17"/>
        <v>25000</v>
      </c>
    </row>
    <row r="356" spans="1:10" ht="13.5" customHeight="1">
      <c r="A356" s="32"/>
      <c r="B356" s="15"/>
      <c r="C356" s="96"/>
      <c r="D356" s="202"/>
      <c r="E356" s="15"/>
      <c r="F356" s="22" t="s">
        <v>204</v>
      </c>
      <c r="G356" s="72">
        <v>330000</v>
      </c>
      <c r="H356" s="72">
        <v>13000</v>
      </c>
      <c r="I356" s="72">
        <v>0</v>
      </c>
      <c r="J356" s="71">
        <f t="shared" si="17"/>
        <v>343000</v>
      </c>
    </row>
    <row r="357" spans="1:10" ht="13.5" customHeight="1">
      <c r="A357" s="32"/>
      <c r="B357" s="15"/>
      <c r="C357" s="15"/>
      <c r="D357" s="202"/>
      <c r="E357" s="15"/>
      <c r="F357" s="22" t="s">
        <v>103</v>
      </c>
      <c r="G357" s="72">
        <v>600000</v>
      </c>
      <c r="H357" s="72">
        <v>60000</v>
      </c>
      <c r="I357" s="72"/>
      <c r="J357" s="71">
        <f t="shared" si="17"/>
        <v>660000</v>
      </c>
    </row>
    <row r="358" spans="1:10" ht="13.5" customHeight="1">
      <c r="A358" s="32"/>
      <c r="B358" s="15"/>
      <c r="C358" s="15"/>
      <c r="D358" s="202"/>
      <c r="E358" s="15"/>
      <c r="F358" s="13" t="s">
        <v>12</v>
      </c>
      <c r="G358" s="72">
        <v>30000</v>
      </c>
      <c r="H358" s="72">
        <v>10000</v>
      </c>
      <c r="I358" s="72">
        <v>0</v>
      </c>
      <c r="J358" s="71">
        <f t="shared" si="17"/>
        <v>40000</v>
      </c>
    </row>
    <row r="359" spans="1:10" ht="13.5" customHeight="1">
      <c r="A359" s="32"/>
      <c r="B359" s="15"/>
      <c r="C359" s="15"/>
      <c r="D359" s="202"/>
      <c r="E359" s="15"/>
      <c r="F359" s="13" t="s">
        <v>67</v>
      </c>
      <c r="G359" s="72">
        <v>550000</v>
      </c>
      <c r="H359" s="72">
        <v>10000</v>
      </c>
      <c r="I359" s="72">
        <v>0</v>
      </c>
      <c r="J359" s="71">
        <f t="shared" si="17"/>
        <v>560000</v>
      </c>
    </row>
    <row r="360" spans="1:10" ht="13.5" customHeight="1">
      <c r="A360" s="32"/>
      <c r="B360" s="15"/>
      <c r="C360" s="15"/>
      <c r="D360" s="202">
        <v>130</v>
      </c>
      <c r="E360" s="15">
        <v>424</v>
      </c>
      <c r="F360" s="13" t="s">
        <v>205</v>
      </c>
      <c r="G360" s="61">
        <f>SUM(G361:G365)</f>
        <v>3300000</v>
      </c>
      <c r="H360" s="61">
        <f>SUM(H361:H365)</f>
        <v>200000</v>
      </c>
      <c r="I360" s="61">
        <f>SUM(I361:I365)</f>
        <v>250000</v>
      </c>
      <c r="J360" s="64">
        <f t="shared" si="17"/>
        <v>3750000</v>
      </c>
    </row>
    <row r="361" spans="1:10" ht="13.5" customHeight="1">
      <c r="A361" s="32"/>
      <c r="B361" s="15"/>
      <c r="C361" s="15"/>
      <c r="D361" s="202"/>
      <c r="E361" s="15"/>
      <c r="F361" s="13" t="s">
        <v>265</v>
      </c>
      <c r="G361" s="72">
        <v>2200000</v>
      </c>
      <c r="H361" s="72">
        <v>0</v>
      </c>
      <c r="I361" s="72">
        <v>0</v>
      </c>
      <c r="J361" s="71">
        <f t="shared" si="17"/>
        <v>2200000</v>
      </c>
    </row>
    <row r="362" spans="1:10" ht="13.5" customHeight="1">
      <c r="A362" s="32"/>
      <c r="B362" s="15"/>
      <c r="C362" s="15"/>
      <c r="D362" s="202"/>
      <c r="E362" s="15"/>
      <c r="F362" s="13" t="s">
        <v>206</v>
      </c>
      <c r="G362" s="72">
        <v>250000</v>
      </c>
      <c r="H362" s="72">
        <v>0</v>
      </c>
      <c r="I362" s="72">
        <v>250000</v>
      </c>
      <c r="J362" s="71">
        <f t="shared" si="17"/>
        <v>500000</v>
      </c>
    </row>
    <row r="363" spans="1:10" ht="13.5" customHeight="1">
      <c r="A363" s="32"/>
      <c r="B363" s="15"/>
      <c r="C363" s="15"/>
      <c r="D363" s="202"/>
      <c r="E363" s="15"/>
      <c r="F363" s="13" t="s">
        <v>535</v>
      </c>
      <c r="G363" s="72">
        <v>0</v>
      </c>
      <c r="H363" s="72">
        <v>0</v>
      </c>
      <c r="I363" s="72">
        <v>0</v>
      </c>
      <c r="J363" s="71">
        <f t="shared" si="17"/>
        <v>0</v>
      </c>
    </row>
    <row r="364" spans="1:10" ht="13.5" customHeight="1">
      <c r="A364" s="32"/>
      <c r="B364" s="15"/>
      <c r="C364" s="15"/>
      <c r="D364" s="202"/>
      <c r="E364" s="15"/>
      <c r="F364" s="13" t="s">
        <v>205</v>
      </c>
      <c r="G364" s="72">
        <v>700000</v>
      </c>
      <c r="H364" s="72">
        <v>0</v>
      </c>
      <c r="I364" s="72">
        <v>0</v>
      </c>
      <c r="J364" s="71">
        <f t="shared" si="17"/>
        <v>700000</v>
      </c>
    </row>
    <row r="365" spans="1:10" ht="13.5" customHeight="1">
      <c r="A365" s="32"/>
      <c r="B365" s="15"/>
      <c r="C365" s="15"/>
      <c r="D365" s="202"/>
      <c r="E365" s="15"/>
      <c r="F365" s="13" t="s">
        <v>68</v>
      </c>
      <c r="G365" s="72">
        <v>150000</v>
      </c>
      <c r="H365" s="72">
        <v>200000</v>
      </c>
      <c r="I365" s="72">
        <v>0</v>
      </c>
      <c r="J365" s="71">
        <f t="shared" si="17"/>
        <v>350000</v>
      </c>
    </row>
    <row r="366" spans="1:10" ht="13.5" customHeight="1">
      <c r="A366" s="32"/>
      <c r="B366" s="15"/>
      <c r="C366" s="15"/>
      <c r="D366" s="202">
        <v>131</v>
      </c>
      <c r="E366" s="15">
        <v>425</v>
      </c>
      <c r="F366" s="13" t="s">
        <v>42</v>
      </c>
      <c r="G366" s="61">
        <f>SUM(G367:G368)</f>
        <v>350000</v>
      </c>
      <c r="H366" s="61">
        <f>SUM(H367:H368)</f>
        <v>25000</v>
      </c>
      <c r="I366" s="61">
        <f>SUM(I367:I368)</f>
        <v>0</v>
      </c>
      <c r="J366" s="64">
        <f t="shared" si="17"/>
        <v>375000</v>
      </c>
    </row>
    <row r="367" spans="1:10" ht="13.5" customHeight="1">
      <c r="A367" s="32"/>
      <c r="B367" s="15"/>
      <c r="C367" s="15"/>
      <c r="D367" s="202"/>
      <c r="E367" s="15"/>
      <c r="F367" s="13" t="s">
        <v>69</v>
      </c>
      <c r="G367" s="72">
        <v>300000</v>
      </c>
      <c r="H367" s="72">
        <v>15000</v>
      </c>
      <c r="I367" s="72">
        <v>0</v>
      </c>
      <c r="J367" s="71">
        <f t="shared" si="17"/>
        <v>315000</v>
      </c>
    </row>
    <row r="368" spans="1:10" ht="13.5" customHeight="1">
      <c r="A368" s="32"/>
      <c r="B368" s="15"/>
      <c r="C368" s="15"/>
      <c r="D368" s="202"/>
      <c r="E368" s="15"/>
      <c r="F368" s="13" t="s">
        <v>44</v>
      </c>
      <c r="G368" s="72">
        <v>50000</v>
      </c>
      <c r="H368" s="72">
        <v>10000</v>
      </c>
      <c r="I368" s="72">
        <v>0</v>
      </c>
      <c r="J368" s="71">
        <f t="shared" si="17"/>
        <v>60000</v>
      </c>
    </row>
    <row r="369" spans="1:10" ht="13.5" customHeight="1">
      <c r="A369" s="32"/>
      <c r="B369" s="15"/>
      <c r="C369" s="15"/>
      <c r="D369" s="202">
        <v>132</v>
      </c>
      <c r="E369" s="15">
        <v>426</v>
      </c>
      <c r="F369" s="13" t="s">
        <v>45</v>
      </c>
      <c r="G369" s="61">
        <f>SUM(G370:G374)</f>
        <v>110000</v>
      </c>
      <c r="H369" s="61">
        <f>SUM(H370:H374)</f>
        <v>39000</v>
      </c>
      <c r="I369" s="61">
        <f>SUM(I370:I374)</f>
        <v>0</v>
      </c>
      <c r="J369" s="64">
        <f t="shared" si="17"/>
        <v>149000</v>
      </c>
    </row>
    <row r="370" spans="1:10" ht="13.5" customHeight="1">
      <c r="A370" s="32"/>
      <c r="B370" s="15"/>
      <c r="C370" s="15"/>
      <c r="D370" s="202"/>
      <c r="E370" s="15"/>
      <c r="F370" s="13" t="s">
        <v>46</v>
      </c>
      <c r="G370" s="72">
        <v>30000</v>
      </c>
      <c r="H370" s="72">
        <v>6000</v>
      </c>
      <c r="I370" s="72">
        <v>0</v>
      </c>
      <c r="J370" s="71">
        <f t="shared" si="17"/>
        <v>36000</v>
      </c>
    </row>
    <row r="371" spans="1:10" ht="13.5" customHeight="1">
      <c r="A371" s="32"/>
      <c r="B371" s="15"/>
      <c r="C371" s="15"/>
      <c r="D371" s="202"/>
      <c r="E371" s="15"/>
      <c r="F371" s="22" t="s">
        <v>47</v>
      </c>
      <c r="G371" s="72">
        <v>10000</v>
      </c>
      <c r="H371" s="72">
        <v>3000</v>
      </c>
      <c r="I371" s="72">
        <v>0</v>
      </c>
      <c r="J371" s="71">
        <f t="shared" si="17"/>
        <v>13000</v>
      </c>
    </row>
    <row r="372" spans="1:10" ht="13.5" customHeight="1">
      <c r="A372" s="32"/>
      <c r="B372" s="15"/>
      <c r="C372" s="15"/>
      <c r="D372" s="202"/>
      <c r="E372" s="15"/>
      <c r="F372" s="22" t="s">
        <v>313</v>
      </c>
      <c r="G372" s="72">
        <v>10000</v>
      </c>
      <c r="H372" s="72">
        <v>2000</v>
      </c>
      <c r="I372" s="72">
        <v>0</v>
      </c>
      <c r="J372" s="71">
        <f t="shared" si="17"/>
        <v>12000</v>
      </c>
    </row>
    <row r="373" spans="1:10" ht="13.5" customHeight="1">
      <c r="A373" s="32"/>
      <c r="B373" s="15"/>
      <c r="C373" s="15"/>
      <c r="D373" s="202"/>
      <c r="E373" s="15"/>
      <c r="F373" s="22" t="s">
        <v>314</v>
      </c>
      <c r="G373" s="72">
        <v>30000</v>
      </c>
      <c r="H373" s="72">
        <v>8000</v>
      </c>
      <c r="I373" s="72">
        <v>0</v>
      </c>
      <c r="J373" s="71">
        <f t="shared" si="17"/>
        <v>38000</v>
      </c>
    </row>
    <row r="374" spans="1:10" ht="13.5" customHeight="1">
      <c r="A374" s="32"/>
      <c r="B374" s="15"/>
      <c r="C374" s="15"/>
      <c r="D374" s="202"/>
      <c r="E374" s="15"/>
      <c r="F374" s="13" t="s">
        <v>187</v>
      </c>
      <c r="G374" s="72">
        <v>30000</v>
      </c>
      <c r="H374" s="72">
        <v>20000</v>
      </c>
      <c r="I374" s="72">
        <v>0</v>
      </c>
      <c r="J374" s="71">
        <f t="shared" si="17"/>
        <v>50000</v>
      </c>
    </row>
    <row r="375" spans="1:10" ht="13.5" customHeight="1">
      <c r="A375" s="32"/>
      <c r="B375" s="15"/>
      <c r="C375" s="15"/>
      <c r="D375" s="202">
        <v>133</v>
      </c>
      <c r="E375" s="15">
        <v>482</v>
      </c>
      <c r="F375" s="13" t="s">
        <v>230</v>
      </c>
      <c r="G375" s="61">
        <v>15000</v>
      </c>
      <c r="H375" s="61">
        <v>5000</v>
      </c>
      <c r="I375" s="61">
        <v>0</v>
      </c>
      <c r="J375" s="71">
        <f t="shared" si="17"/>
        <v>20000</v>
      </c>
    </row>
    <row r="376" spans="1:10" ht="13.5" customHeight="1">
      <c r="A376" s="32"/>
      <c r="B376" s="15"/>
      <c r="C376" s="15"/>
      <c r="D376" s="202">
        <v>134</v>
      </c>
      <c r="E376" s="15">
        <v>511</v>
      </c>
      <c r="F376" s="13" t="s">
        <v>55</v>
      </c>
      <c r="G376" s="61">
        <v>200000</v>
      </c>
      <c r="H376" s="61">
        <v>0</v>
      </c>
      <c r="I376" s="61">
        <v>0</v>
      </c>
      <c r="J376" s="71">
        <f t="shared" si="17"/>
        <v>200000</v>
      </c>
    </row>
    <row r="377" spans="1:10" ht="13.5" customHeight="1">
      <c r="A377" s="32"/>
      <c r="B377" s="15"/>
      <c r="C377" s="15"/>
      <c r="D377" s="202">
        <v>135</v>
      </c>
      <c r="E377" s="15">
        <v>512</v>
      </c>
      <c r="F377" s="13" t="s">
        <v>70</v>
      </c>
      <c r="G377" s="61">
        <v>100000</v>
      </c>
      <c r="H377" s="61">
        <v>0</v>
      </c>
      <c r="I377" s="61">
        <v>0</v>
      </c>
      <c r="J377" s="71">
        <f t="shared" si="17"/>
        <v>100000</v>
      </c>
    </row>
    <row r="378" spans="1:10" ht="13.5" customHeight="1">
      <c r="A378" s="32"/>
      <c r="B378" s="15"/>
      <c r="C378" s="15"/>
      <c r="D378" s="202"/>
      <c r="E378" s="15"/>
      <c r="F378" s="12" t="s">
        <v>71</v>
      </c>
      <c r="G378" s="14">
        <v>0</v>
      </c>
      <c r="H378" s="14">
        <v>0</v>
      </c>
      <c r="I378" s="14">
        <v>0</v>
      </c>
      <c r="J378" s="71">
        <f t="shared" si="17"/>
        <v>0</v>
      </c>
    </row>
    <row r="379" spans="1:10" ht="13.5" customHeight="1">
      <c r="A379" s="32"/>
      <c r="B379" s="15"/>
      <c r="C379" s="15"/>
      <c r="D379" s="202"/>
      <c r="E379" s="18" t="s">
        <v>22</v>
      </c>
      <c r="F379" s="13" t="s">
        <v>14</v>
      </c>
      <c r="G379" s="61">
        <f>G336</f>
        <v>10630470</v>
      </c>
      <c r="H379" s="61">
        <v>0</v>
      </c>
      <c r="I379" s="61">
        <v>0</v>
      </c>
      <c r="J379" s="64">
        <f t="shared" si="17"/>
        <v>10630470</v>
      </c>
    </row>
    <row r="380" spans="1:10" ht="13.5" customHeight="1">
      <c r="A380" s="32"/>
      <c r="B380" s="15"/>
      <c r="C380" s="15"/>
      <c r="D380" s="202"/>
      <c r="E380" s="18" t="s">
        <v>23</v>
      </c>
      <c r="F380" s="13" t="s">
        <v>61</v>
      </c>
      <c r="G380" s="61">
        <v>0</v>
      </c>
      <c r="H380" s="61">
        <f>H336</f>
        <v>504400</v>
      </c>
      <c r="I380" s="61">
        <v>0</v>
      </c>
      <c r="J380" s="64">
        <f t="shared" si="17"/>
        <v>504400</v>
      </c>
    </row>
    <row r="381" spans="1:10" ht="13.5" customHeight="1">
      <c r="A381" s="32"/>
      <c r="B381" s="15"/>
      <c r="C381" s="15"/>
      <c r="D381" s="202"/>
      <c r="E381" s="18" t="s">
        <v>57</v>
      </c>
      <c r="F381" s="7" t="s">
        <v>100</v>
      </c>
      <c r="G381" s="61"/>
      <c r="H381" s="61"/>
      <c r="I381" s="61">
        <f>I336</f>
        <v>250000</v>
      </c>
      <c r="J381" s="64"/>
    </row>
    <row r="382" spans="1:10" ht="13.5" customHeight="1">
      <c r="A382" s="32"/>
      <c r="B382" s="15"/>
      <c r="C382" s="15"/>
      <c r="D382" s="202"/>
      <c r="E382" s="15"/>
      <c r="F382" s="12" t="s">
        <v>72</v>
      </c>
      <c r="G382" s="62">
        <f>SUM(G379:G381)</f>
        <v>10630470</v>
      </c>
      <c r="H382" s="62">
        <f>SUM(H379:H381)</f>
        <v>504400</v>
      </c>
      <c r="I382" s="62">
        <f>SUM(I379:I381)</f>
        <v>250000</v>
      </c>
      <c r="J382" s="63">
        <f t="shared" si="17"/>
        <v>11384870</v>
      </c>
    </row>
    <row r="383" spans="1:10" ht="13.5" customHeight="1">
      <c r="A383" s="32"/>
      <c r="B383" s="15"/>
      <c r="C383" s="15"/>
      <c r="D383" s="202"/>
      <c r="E383" s="15"/>
      <c r="F383" s="12" t="s">
        <v>326</v>
      </c>
      <c r="G383" s="61"/>
      <c r="H383" s="61"/>
      <c r="I383" s="61"/>
      <c r="J383" s="61"/>
    </row>
    <row r="384" spans="1:10" ht="13.5" customHeight="1">
      <c r="A384" s="32"/>
      <c r="B384" s="15"/>
      <c r="C384" s="15"/>
      <c r="D384" s="202"/>
      <c r="E384" s="18" t="s">
        <v>22</v>
      </c>
      <c r="F384" s="13" t="s">
        <v>14</v>
      </c>
      <c r="G384" s="61">
        <f aca="true" t="shared" si="18" ref="G384:I385">G333+G379</f>
        <v>21030197</v>
      </c>
      <c r="H384" s="61">
        <f t="shared" si="18"/>
        <v>0</v>
      </c>
      <c r="I384" s="61"/>
      <c r="J384" s="64">
        <f>G384+H384+I384</f>
        <v>21030197</v>
      </c>
    </row>
    <row r="385" spans="1:10" ht="13.5" customHeight="1">
      <c r="A385" s="32"/>
      <c r="B385" s="15"/>
      <c r="C385" s="15"/>
      <c r="D385" s="205"/>
      <c r="E385" s="174" t="s">
        <v>23</v>
      </c>
      <c r="F385" s="85" t="s">
        <v>61</v>
      </c>
      <c r="G385" s="176">
        <f t="shared" si="18"/>
        <v>0</v>
      </c>
      <c r="H385" s="176">
        <f t="shared" si="18"/>
        <v>878245</v>
      </c>
      <c r="I385" s="176">
        <f t="shared" si="18"/>
        <v>0</v>
      </c>
      <c r="J385" s="64">
        <f aca="true" t="shared" si="19" ref="J385:J416">G385+H385+I385</f>
        <v>878245</v>
      </c>
    </row>
    <row r="386" spans="1:10" ht="13.5" customHeight="1">
      <c r="A386" s="32"/>
      <c r="B386" s="15"/>
      <c r="C386" s="15"/>
      <c r="D386" s="205"/>
      <c r="E386" s="174" t="s">
        <v>57</v>
      </c>
      <c r="F386" s="7" t="s">
        <v>100</v>
      </c>
      <c r="G386" s="176"/>
      <c r="H386" s="176"/>
      <c r="I386" s="176">
        <f>I288+I336</f>
        <v>610000</v>
      </c>
      <c r="J386" s="64"/>
    </row>
    <row r="387" spans="1:10" ht="13.5" customHeight="1">
      <c r="A387" s="32"/>
      <c r="B387" s="15"/>
      <c r="C387" s="15"/>
      <c r="D387" s="202"/>
      <c r="E387" s="15"/>
      <c r="F387" s="12" t="s">
        <v>352</v>
      </c>
      <c r="G387" s="62">
        <f>G384+G386+G385</f>
        <v>21030197</v>
      </c>
      <c r="H387" s="62">
        <f>H384+H386+H385</f>
        <v>878245</v>
      </c>
      <c r="I387" s="62">
        <f>I384+I386+I385</f>
        <v>610000</v>
      </c>
      <c r="J387" s="63">
        <f t="shared" si="19"/>
        <v>22518442</v>
      </c>
    </row>
    <row r="388" spans="1:10" ht="13.5" customHeight="1">
      <c r="A388" s="32"/>
      <c r="B388" s="16" t="s">
        <v>215</v>
      </c>
      <c r="C388" s="15"/>
      <c r="D388" s="202"/>
      <c r="E388" s="15"/>
      <c r="F388" s="12" t="s">
        <v>73</v>
      </c>
      <c r="G388" s="63">
        <f>G390+G416</f>
        <v>12881560</v>
      </c>
      <c r="H388" s="63">
        <f>H390</f>
        <v>975000</v>
      </c>
      <c r="I388" s="63">
        <f>I390</f>
        <v>0</v>
      </c>
      <c r="J388" s="235">
        <f t="shared" si="19"/>
        <v>13856560</v>
      </c>
    </row>
    <row r="389" spans="1:10" ht="13.5" customHeight="1">
      <c r="A389" s="32"/>
      <c r="B389" s="15"/>
      <c r="C389" s="133">
        <v>810</v>
      </c>
      <c r="D389" s="83"/>
      <c r="E389" s="84"/>
      <c r="F389" s="148" t="s">
        <v>74</v>
      </c>
      <c r="G389" s="172">
        <f>G390</f>
        <v>11881560</v>
      </c>
      <c r="H389" s="172">
        <f>H390</f>
        <v>975000</v>
      </c>
      <c r="I389" s="172">
        <f>I390</f>
        <v>0</v>
      </c>
      <c r="J389" s="235">
        <f t="shared" si="19"/>
        <v>12856560</v>
      </c>
    </row>
    <row r="390" spans="1:10" ht="13.5" customHeight="1">
      <c r="A390" s="32"/>
      <c r="B390" s="15"/>
      <c r="C390" s="15"/>
      <c r="D390" s="205"/>
      <c r="E390" s="84"/>
      <c r="F390" s="148" t="s">
        <v>284</v>
      </c>
      <c r="G390" s="172">
        <f>G393+G400+G404+G412+G414+G406+G399+G391+G392+G407+G413+G411+G415</f>
        <v>11881560</v>
      </c>
      <c r="H390" s="172">
        <f>H393+H400+H404+H412+H414+H406+H399+H391+H392+H407+H413+H411+H415</f>
        <v>975000</v>
      </c>
      <c r="I390" s="172">
        <f>I393+I400+I404+I412+I414+I406+I399+I391+I392+I407+I413+I411+I415</f>
        <v>0</v>
      </c>
      <c r="J390" s="235">
        <f t="shared" si="19"/>
        <v>12856560</v>
      </c>
    </row>
    <row r="391" spans="1:10" ht="13.5" customHeight="1">
      <c r="A391" s="32"/>
      <c r="B391" s="15"/>
      <c r="C391" s="15"/>
      <c r="D391" s="205">
        <v>136</v>
      </c>
      <c r="E391" s="84">
        <v>411</v>
      </c>
      <c r="F391" s="13" t="s">
        <v>99</v>
      </c>
      <c r="G391" s="116">
        <v>499800</v>
      </c>
      <c r="H391" s="116">
        <v>0</v>
      </c>
      <c r="I391" s="219">
        <v>0</v>
      </c>
      <c r="J391" s="71">
        <f t="shared" si="19"/>
        <v>499800</v>
      </c>
    </row>
    <row r="392" spans="1:10" ht="13.5" customHeight="1">
      <c r="A392" s="32"/>
      <c r="B392" s="15"/>
      <c r="C392" s="15"/>
      <c r="D392" s="205">
        <v>137</v>
      </c>
      <c r="E392" s="84">
        <v>412</v>
      </c>
      <c r="F392" s="13" t="s">
        <v>7</v>
      </c>
      <c r="G392" s="116">
        <v>89760</v>
      </c>
      <c r="H392" s="116">
        <v>0</v>
      </c>
      <c r="I392" s="219">
        <v>0</v>
      </c>
      <c r="J392" s="71">
        <f t="shared" si="19"/>
        <v>89760</v>
      </c>
    </row>
    <row r="393" spans="1:10" ht="13.5" customHeight="1">
      <c r="A393" s="32"/>
      <c r="B393" s="15"/>
      <c r="C393" s="15"/>
      <c r="D393" s="205">
        <v>138</v>
      </c>
      <c r="E393" s="15">
        <v>421</v>
      </c>
      <c r="F393" s="13" t="s">
        <v>30</v>
      </c>
      <c r="G393" s="172">
        <f>G394+G397+G398+G395+G396</f>
        <v>547000</v>
      </c>
      <c r="H393" s="172">
        <f>H395+H397+H398+H394+H396</f>
        <v>15000</v>
      </c>
      <c r="I393" s="172">
        <f>I395+I397+I398</f>
        <v>0</v>
      </c>
      <c r="J393" s="71">
        <f t="shared" si="19"/>
        <v>562000</v>
      </c>
    </row>
    <row r="394" spans="1:10" ht="13.5" customHeight="1">
      <c r="A394" s="32"/>
      <c r="B394" s="15"/>
      <c r="C394" s="15"/>
      <c r="D394" s="205"/>
      <c r="E394" s="84"/>
      <c r="F394" s="13" t="s">
        <v>339</v>
      </c>
      <c r="G394" s="116">
        <v>130000</v>
      </c>
      <c r="H394" s="116">
        <v>10000</v>
      </c>
      <c r="I394" s="172">
        <v>0</v>
      </c>
      <c r="J394" s="71">
        <f t="shared" si="19"/>
        <v>140000</v>
      </c>
    </row>
    <row r="395" spans="1:10" ht="13.5" customHeight="1">
      <c r="A395" s="32"/>
      <c r="B395" s="15"/>
      <c r="C395" s="15"/>
      <c r="D395" s="205"/>
      <c r="E395" s="84"/>
      <c r="F395" s="13" t="s">
        <v>203</v>
      </c>
      <c r="G395" s="116">
        <v>127000</v>
      </c>
      <c r="H395" s="116">
        <v>0</v>
      </c>
      <c r="I395" s="116">
        <v>0</v>
      </c>
      <c r="J395" s="71">
        <f t="shared" si="19"/>
        <v>127000</v>
      </c>
    </row>
    <row r="396" spans="1:10" ht="13.5" customHeight="1">
      <c r="A396" s="32"/>
      <c r="B396" s="15"/>
      <c r="C396" s="15"/>
      <c r="D396" s="205"/>
      <c r="E396" s="84"/>
      <c r="F396" s="13" t="s">
        <v>359</v>
      </c>
      <c r="G396" s="116">
        <v>40000</v>
      </c>
      <c r="H396" s="116">
        <v>0</v>
      </c>
      <c r="I396" s="116">
        <v>0</v>
      </c>
      <c r="J396" s="71">
        <f t="shared" si="19"/>
        <v>40000</v>
      </c>
    </row>
    <row r="397" spans="1:10" ht="13.5" customHeight="1">
      <c r="A397" s="32"/>
      <c r="B397" s="15"/>
      <c r="C397" s="15"/>
      <c r="D397" s="205"/>
      <c r="E397" s="84"/>
      <c r="F397" s="13" t="s">
        <v>101</v>
      </c>
      <c r="G397" s="116">
        <v>130000</v>
      </c>
      <c r="H397" s="116">
        <v>0</v>
      </c>
      <c r="I397" s="116">
        <v>0</v>
      </c>
      <c r="J397" s="71">
        <f t="shared" si="19"/>
        <v>130000</v>
      </c>
    </row>
    <row r="398" spans="1:10" ht="13.5" customHeight="1">
      <c r="A398" s="32"/>
      <c r="B398" s="15"/>
      <c r="C398" s="15"/>
      <c r="D398" s="205"/>
      <c r="E398" s="84"/>
      <c r="F398" s="173" t="s">
        <v>80</v>
      </c>
      <c r="G398" s="116">
        <v>120000</v>
      </c>
      <c r="H398" s="116">
        <v>5000</v>
      </c>
      <c r="I398" s="116">
        <v>0</v>
      </c>
      <c r="J398" s="71">
        <f t="shared" si="19"/>
        <v>125000</v>
      </c>
    </row>
    <row r="399" spans="1:10" ht="13.5" customHeight="1">
      <c r="A399" s="32"/>
      <c r="B399" s="15"/>
      <c r="C399" s="15"/>
      <c r="D399" s="205">
        <v>139</v>
      </c>
      <c r="E399" s="84">
        <v>422</v>
      </c>
      <c r="F399" s="22" t="s">
        <v>33</v>
      </c>
      <c r="G399" s="172">
        <v>450000</v>
      </c>
      <c r="H399" s="172">
        <v>200000</v>
      </c>
      <c r="I399" s="116">
        <v>0</v>
      </c>
      <c r="J399" s="71">
        <f t="shared" si="19"/>
        <v>650000</v>
      </c>
    </row>
    <row r="400" spans="1:10" ht="13.5" customHeight="1">
      <c r="A400" s="32"/>
      <c r="B400" s="15"/>
      <c r="C400" s="15"/>
      <c r="D400" s="205">
        <v>140</v>
      </c>
      <c r="E400" s="15">
        <v>423</v>
      </c>
      <c r="F400" s="22" t="s">
        <v>11</v>
      </c>
      <c r="G400" s="172">
        <f>SUM(G401:G403)</f>
        <v>805000</v>
      </c>
      <c r="H400" s="172">
        <f>SUM(H401:H403)</f>
        <v>140000</v>
      </c>
      <c r="I400" s="172">
        <f>SUM(I401:I403)</f>
        <v>0</v>
      </c>
      <c r="J400" s="63">
        <f t="shared" si="19"/>
        <v>945000</v>
      </c>
    </row>
    <row r="401" spans="1:10" ht="13.5" customHeight="1">
      <c r="A401" s="32"/>
      <c r="B401" s="15"/>
      <c r="C401" s="15"/>
      <c r="D401" s="15"/>
      <c r="E401" s="84"/>
      <c r="F401" s="13" t="s">
        <v>12</v>
      </c>
      <c r="G401" s="116">
        <v>120000</v>
      </c>
      <c r="H401" s="116">
        <v>80000</v>
      </c>
      <c r="I401" s="116">
        <v>0</v>
      </c>
      <c r="J401" s="71">
        <f t="shared" si="19"/>
        <v>200000</v>
      </c>
    </row>
    <row r="402" spans="1:10" ht="13.5" customHeight="1">
      <c r="A402" s="32"/>
      <c r="B402" s="15"/>
      <c r="C402" s="15"/>
      <c r="D402" s="15"/>
      <c r="E402" s="84"/>
      <c r="F402" s="13" t="s">
        <v>337</v>
      </c>
      <c r="G402" s="116">
        <v>50000</v>
      </c>
      <c r="H402" s="116">
        <v>0</v>
      </c>
      <c r="I402" s="116">
        <v>0</v>
      </c>
      <c r="J402" s="71">
        <f t="shared" si="19"/>
        <v>50000</v>
      </c>
    </row>
    <row r="403" spans="1:10" ht="13.5" customHeight="1">
      <c r="A403" s="32"/>
      <c r="B403" s="15"/>
      <c r="C403" s="15"/>
      <c r="D403" s="15"/>
      <c r="E403" s="84"/>
      <c r="F403" s="13" t="s">
        <v>67</v>
      </c>
      <c r="G403" s="116">
        <v>635000</v>
      </c>
      <c r="H403" s="116">
        <v>60000</v>
      </c>
      <c r="I403" s="116">
        <v>0</v>
      </c>
      <c r="J403" s="71">
        <f t="shared" si="19"/>
        <v>695000</v>
      </c>
    </row>
    <row r="404" spans="1:10" ht="13.5" customHeight="1">
      <c r="A404" s="32"/>
      <c r="B404" s="15"/>
      <c r="C404" s="15"/>
      <c r="D404" s="15">
        <v>141</v>
      </c>
      <c r="E404" s="15">
        <v>424</v>
      </c>
      <c r="F404" s="22" t="s">
        <v>41</v>
      </c>
      <c r="G404" s="172">
        <f>G405</f>
        <v>4950000</v>
      </c>
      <c r="H404" s="172">
        <f>H405</f>
        <v>400000</v>
      </c>
      <c r="I404" s="172">
        <f>I405</f>
        <v>0</v>
      </c>
      <c r="J404" s="63">
        <f t="shared" si="19"/>
        <v>5350000</v>
      </c>
    </row>
    <row r="405" spans="1:10" ht="13.5" customHeight="1">
      <c r="A405" s="32"/>
      <c r="B405" s="15"/>
      <c r="C405" s="15"/>
      <c r="D405" s="15"/>
      <c r="E405" s="84"/>
      <c r="F405" s="173" t="s">
        <v>285</v>
      </c>
      <c r="G405" s="116">
        <v>4950000</v>
      </c>
      <c r="H405" s="116">
        <v>400000</v>
      </c>
      <c r="I405" s="116">
        <v>0</v>
      </c>
      <c r="J405" s="71">
        <f t="shared" si="19"/>
        <v>5350000</v>
      </c>
    </row>
    <row r="406" spans="1:10" ht="13.5" customHeight="1">
      <c r="A406" s="32"/>
      <c r="B406" s="15"/>
      <c r="C406" s="15"/>
      <c r="D406" s="15">
        <v>142</v>
      </c>
      <c r="E406" s="84">
        <v>425</v>
      </c>
      <c r="F406" s="13" t="s">
        <v>42</v>
      </c>
      <c r="G406" s="172">
        <v>400000</v>
      </c>
      <c r="H406" s="172">
        <v>60000</v>
      </c>
      <c r="I406" s="172">
        <v>0</v>
      </c>
      <c r="J406" s="71">
        <f t="shared" si="19"/>
        <v>460000</v>
      </c>
    </row>
    <row r="407" spans="1:10" ht="13.5" customHeight="1">
      <c r="A407" s="202"/>
      <c r="B407" s="15"/>
      <c r="C407" s="96"/>
      <c r="D407" s="96">
        <v>143</v>
      </c>
      <c r="E407" s="84">
        <v>426</v>
      </c>
      <c r="F407" s="13" t="s">
        <v>45</v>
      </c>
      <c r="G407" s="172">
        <f>G408+G409+G410</f>
        <v>140000</v>
      </c>
      <c r="H407" s="172">
        <f>H408+H409+H410</f>
        <v>40000</v>
      </c>
      <c r="I407" s="172">
        <f>I408+I410</f>
        <v>0</v>
      </c>
      <c r="J407" s="71">
        <f t="shared" si="19"/>
        <v>180000</v>
      </c>
    </row>
    <row r="408" spans="1:10" ht="13.5" customHeight="1">
      <c r="A408" s="202"/>
      <c r="B408" s="15"/>
      <c r="C408" s="96"/>
      <c r="D408" s="15"/>
      <c r="E408" s="84"/>
      <c r="F408" s="13" t="s">
        <v>46</v>
      </c>
      <c r="G408" s="116">
        <v>30000</v>
      </c>
      <c r="H408" s="116">
        <v>0</v>
      </c>
      <c r="I408" s="172">
        <v>0</v>
      </c>
      <c r="J408" s="71">
        <f t="shared" si="19"/>
        <v>30000</v>
      </c>
    </row>
    <row r="409" spans="1:10" ht="13.5" customHeight="1">
      <c r="A409" s="202"/>
      <c r="B409" s="15"/>
      <c r="C409" s="15"/>
      <c r="D409" s="15"/>
      <c r="E409" s="84"/>
      <c r="F409" s="13" t="s">
        <v>360</v>
      </c>
      <c r="G409" s="116">
        <v>50000</v>
      </c>
      <c r="H409" s="116">
        <v>20000</v>
      </c>
      <c r="I409" s="172">
        <v>0</v>
      </c>
      <c r="J409" s="71">
        <f t="shared" si="19"/>
        <v>70000</v>
      </c>
    </row>
    <row r="410" spans="1:10" ht="13.5" customHeight="1">
      <c r="A410" s="202"/>
      <c r="B410" s="15"/>
      <c r="C410" s="15"/>
      <c r="D410" s="15"/>
      <c r="E410" s="84"/>
      <c r="F410" s="13" t="s">
        <v>187</v>
      </c>
      <c r="G410" s="116">
        <v>60000</v>
      </c>
      <c r="H410" s="116">
        <v>20000</v>
      </c>
      <c r="I410" s="172">
        <v>0</v>
      </c>
      <c r="J410" s="71">
        <f t="shared" si="19"/>
        <v>80000</v>
      </c>
    </row>
    <row r="411" spans="1:10" ht="13.5" customHeight="1">
      <c r="A411" s="202"/>
      <c r="B411" s="15"/>
      <c r="C411" s="15"/>
      <c r="D411" s="15">
        <v>144</v>
      </c>
      <c r="E411" s="84">
        <v>441</v>
      </c>
      <c r="F411" s="13" t="s">
        <v>361</v>
      </c>
      <c r="G411" s="172">
        <v>0</v>
      </c>
      <c r="H411" s="116">
        <v>0</v>
      </c>
      <c r="I411" s="172">
        <v>0</v>
      </c>
      <c r="J411" s="71">
        <f t="shared" si="19"/>
        <v>0</v>
      </c>
    </row>
    <row r="412" spans="1:10" ht="13.5" customHeight="1">
      <c r="A412" s="15"/>
      <c r="B412" s="15"/>
      <c r="C412" s="15"/>
      <c r="D412" s="205">
        <v>145</v>
      </c>
      <c r="E412" s="15">
        <v>511</v>
      </c>
      <c r="F412" s="13" t="s">
        <v>55</v>
      </c>
      <c r="G412" s="219">
        <v>3500000</v>
      </c>
      <c r="H412" s="219">
        <v>0</v>
      </c>
      <c r="I412" s="172">
        <v>0</v>
      </c>
      <c r="J412" s="64">
        <f t="shared" si="19"/>
        <v>3500000</v>
      </c>
    </row>
    <row r="413" spans="1:10" ht="13.5" customHeight="1">
      <c r="A413" s="15"/>
      <c r="B413" s="15"/>
      <c r="C413" s="15"/>
      <c r="D413" s="205">
        <v>146</v>
      </c>
      <c r="E413" s="15">
        <v>511</v>
      </c>
      <c r="F413" s="13" t="s">
        <v>340</v>
      </c>
      <c r="G413" s="116"/>
      <c r="H413" s="219">
        <v>0</v>
      </c>
      <c r="I413" s="172"/>
      <c r="J413" s="71">
        <f t="shared" si="19"/>
        <v>0</v>
      </c>
    </row>
    <row r="414" spans="1:10" ht="13.5" customHeight="1">
      <c r="A414" s="204"/>
      <c r="B414" s="204"/>
      <c r="C414" s="204"/>
      <c r="D414" s="205">
        <v>147</v>
      </c>
      <c r="E414" s="15">
        <v>512</v>
      </c>
      <c r="F414" s="13" t="s">
        <v>70</v>
      </c>
      <c r="G414" s="219">
        <v>500000</v>
      </c>
      <c r="H414" s="219">
        <v>120000</v>
      </c>
      <c r="I414" s="172">
        <v>0</v>
      </c>
      <c r="J414" s="64">
        <f t="shared" si="19"/>
        <v>620000</v>
      </c>
    </row>
    <row r="415" spans="1:10" ht="13.5" customHeight="1">
      <c r="A415" s="204"/>
      <c r="B415" s="204"/>
      <c r="C415" s="204"/>
      <c r="D415" s="205">
        <v>148</v>
      </c>
      <c r="E415" s="15">
        <v>611</v>
      </c>
      <c r="F415" s="13" t="s">
        <v>362</v>
      </c>
      <c r="G415" s="219">
        <v>0</v>
      </c>
      <c r="H415" s="219">
        <v>0</v>
      </c>
      <c r="I415" s="172">
        <v>0</v>
      </c>
      <c r="J415" s="64">
        <f t="shared" si="19"/>
        <v>0</v>
      </c>
    </row>
    <row r="416" spans="1:10" ht="13.5" customHeight="1">
      <c r="A416" s="204"/>
      <c r="B416" s="16"/>
      <c r="C416" s="204"/>
      <c r="D416" s="205"/>
      <c r="E416" s="15"/>
      <c r="F416" s="249" t="s">
        <v>533</v>
      </c>
      <c r="G416" s="219">
        <f>G417</f>
        <v>1000000</v>
      </c>
      <c r="H416" s="219">
        <f>H417</f>
        <v>0</v>
      </c>
      <c r="I416" s="219">
        <f>I417</f>
        <v>0</v>
      </c>
      <c r="J416" s="64">
        <f t="shared" si="19"/>
        <v>1000000</v>
      </c>
    </row>
    <row r="417" spans="1:10" ht="13.5" customHeight="1">
      <c r="A417" s="204"/>
      <c r="B417" s="204"/>
      <c r="C417" s="204"/>
      <c r="D417" s="205">
        <v>149</v>
      </c>
      <c r="E417" s="15">
        <v>481</v>
      </c>
      <c r="F417" s="379" t="s">
        <v>516</v>
      </c>
      <c r="G417" s="219">
        <v>1000000</v>
      </c>
      <c r="H417" s="219"/>
      <c r="I417" s="172"/>
      <c r="J417" s="64"/>
    </row>
    <row r="418" spans="1:10" ht="13.5" customHeight="1">
      <c r="A418" s="26"/>
      <c r="B418" s="26"/>
      <c r="C418" s="94"/>
      <c r="D418" s="205"/>
      <c r="E418" s="15"/>
      <c r="F418" s="12" t="s">
        <v>76</v>
      </c>
      <c r="G418" s="172"/>
      <c r="H418" s="172"/>
      <c r="I418" s="172"/>
      <c r="J418" s="63"/>
    </row>
    <row r="419" spans="1:10" ht="13.5" customHeight="1">
      <c r="A419" s="83"/>
      <c r="B419" s="15"/>
      <c r="C419" s="15"/>
      <c r="D419" s="205"/>
      <c r="E419" s="18" t="s">
        <v>22</v>
      </c>
      <c r="F419" s="13" t="s">
        <v>14</v>
      </c>
      <c r="G419" s="172">
        <f>G388</f>
        <v>12881560</v>
      </c>
      <c r="H419" s="172">
        <v>0</v>
      </c>
      <c r="I419" s="172">
        <v>0</v>
      </c>
      <c r="J419" s="63">
        <f>G419+H419+I419</f>
        <v>12881560</v>
      </c>
    </row>
    <row r="420" spans="1:10" ht="13.5" customHeight="1">
      <c r="A420" s="32"/>
      <c r="B420" s="16"/>
      <c r="C420" s="15"/>
      <c r="D420" s="205"/>
      <c r="E420" s="18" t="s">
        <v>23</v>
      </c>
      <c r="F420" s="13" t="s">
        <v>61</v>
      </c>
      <c r="G420" s="172">
        <v>0</v>
      </c>
      <c r="H420" s="172">
        <f>H388</f>
        <v>975000</v>
      </c>
      <c r="I420" s="172">
        <f>I390</f>
        <v>0</v>
      </c>
      <c r="J420" s="235">
        <f>G420+H420+I420</f>
        <v>975000</v>
      </c>
    </row>
    <row r="421" spans="1:10" ht="13.5" customHeight="1">
      <c r="A421" s="32"/>
      <c r="B421" s="15"/>
      <c r="C421" s="15"/>
      <c r="D421" s="15"/>
      <c r="E421" s="15"/>
      <c r="F421" s="12" t="s">
        <v>77</v>
      </c>
      <c r="G421" s="62">
        <f>G419</f>
        <v>12881560</v>
      </c>
      <c r="H421" s="62">
        <f>H420</f>
        <v>975000</v>
      </c>
      <c r="I421" s="62">
        <f>I420</f>
        <v>0</v>
      </c>
      <c r="J421" s="235">
        <f>G421+H421+I421</f>
        <v>13856560</v>
      </c>
    </row>
    <row r="422" spans="1:10" ht="13.5" customHeight="1">
      <c r="A422" s="32"/>
      <c r="B422" s="15"/>
      <c r="C422" s="15"/>
      <c r="D422" s="15"/>
      <c r="E422" s="15"/>
      <c r="F422" s="12" t="s">
        <v>277</v>
      </c>
      <c r="G422" s="61"/>
      <c r="H422" s="61"/>
      <c r="I422" s="61"/>
      <c r="J422" s="61"/>
    </row>
    <row r="423" spans="1:10" ht="13.5" customHeight="1">
      <c r="A423" s="32"/>
      <c r="B423" s="15"/>
      <c r="C423" s="15"/>
      <c r="D423" s="15"/>
      <c r="E423" s="18" t="s">
        <v>22</v>
      </c>
      <c r="F423" s="13" t="s">
        <v>14</v>
      </c>
      <c r="G423" s="61">
        <f>G419</f>
        <v>12881560</v>
      </c>
      <c r="H423" s="61">
        <f>H419</f>
        <v>0</v>
      </c>
      <c r="I423" s="61">
        <f>I419</f>
        <v>0</v>
      </c>
      <c r="J423" s="64">
        <f aca="true" t="shared" si="20" ref="J423:J450">G423+H423+I423</f>
        <v>12881560</v>
      </c>
    </row>
    <row r="424" spans="1:10" ht="13.5" customHeight="1">
      <c r="A424" s="32"/>
      <c r="B424" s="15"/>
      <c r="C424" s="15"/>
      <c r="D424" s="15"/>
      <c r="E424" s="18" t="s">
        <v>22</v>
      </c>
      <c r="F424" s="13" t="s">
        <v>14</v>
      </c>
      <c r="G424" s="61">
        <f aca="true" t="shared" si="21" ref="G424:I425">G419</f>
        <v>12881560</v>
      </c>
      <c r="H424" s="61">
        <f t="shared" si="21"/>
        <v>0</v>
      </c>
      <c r="I424" s="61">
        <f t="shared" si="21"/>
        <v>0</v>
      </c>
      <c r="J424" s="71">
        <f t="shared" si="20"/>
        <v>12881560</v>
      </c>
    </row>
    <row r="425" spans="1:10" ht="13.5" customHeight="1">
      <c r="A425" s="32"/>
      <c r="B425" s="15"/>
      <c r="C425" s="15"/>
      <c r="D425" s="15"/>
      <c r="E425" s="18" t="s">
        <v>23</v>
      </c>
      <c r="F425" s="13" t="s">
        <v>61</v>
      </c>
      <c r="G425" s="61">
        <f t="shared" si="21"/>
        <v>0</v>
      </c>
      <c r="H425" s="61">
        <f t="shared" si="21"/>
        <v>975000</v>
      </c>
      <c r="I425" s="61">
        <f t="shared" si="21"/>
        <v>0</v>
      </c>
      <c r="J425" s="71">
        <f t="shared" si="20"/>
        <v>975000</v>
      </c>
    </row>
    <row r="426" spans="1:10" ht="13.5" customHeight="1">
      <c r="A426" s="32"/>
      <c r="B426" s="15"/>
      <c r="C426" s="15"/>
      <c r="D426" s="15"/>
      <c r="E426" s="15"/>
      <c r="F426" s="12" t="s">
        <v>216</v>
      </c>
      <c r="G426" s="62">
        <f>G423+G424+G425</f>
        <v>25763120</v>
      </c>
      <c r="H426" s="62">
        <f>H423+H424+H425</f>
        <v>975000</v>
      </c>
      <c r="I426" s="62">
        <f>I423+I424+I425</f>
        <v>0</v>
      </c>
      <c r="J426" s="63">
        <f t="shared" si="20"/>
        <v>26738120</v>
      </c>
    </row>
    <row r="427" spans="1:10" ht="13.5" customHeight="1">
      <c r="A427" s="32"/>
      <c r="B427" s="16" t="s">
        <v>217</v>
      </c>
      <c r="C427" s="15"/>
      <c r="D427" s="15"/>
      <c r="E427" s="15"/>
      <c r="F427" s="12" t="s">
        <v>78</v>
      </c>
      <c r="G427" s="63">
        <f>G428</f>
        <v>38766301</v>
      </c>
      <c r="H427" s="63">
        <f>H428</f>
        <v>9909500</v>
      </c>
      <c r="I427" s="63">
        <f>I428</f>
        <v>16541756</v>
      </c>
      <c r="J427" s="63">
        <f t="shared" si="20"/>
        <v>65217557</v>
      </c>
    </row>
    <row r="428" spans="1:10" ht="13.5" customHeight="1">
      <c r="A428" s="32"/>
      <c r="B428" s="15"/>
      <c r="C428" s="15">
        <v>911</v>
      </c>
      <c r="D428" s="15"/>
      <c r="E428" s="15"/>
      <c r="F428" s="12" t="s">
        <v>367</v>
      </c>
      <c r="G428" s="63">
        <f>G429+G430+G431+G433+G434+G435+G436+G443+G444+G453+G454+G457+G465+G466+G468+G464+G469</f>
        <v>38766301</v>
      </c>
      <c r="H428" s="63">
        <f>H429+H430+H431+H433+H434+H435+H436+H443+H444+H453+H454+H457+H465+H466+H468+H464+H469</f>
        <v>9909500</v>
      </c>
      <c r="I428" s="63">
        <f>I429+I430+I431+I433+I434+I435+I436+I443+I444+I453+I454+I457+I465+I466+I468+I464+I469</f>
        <v>16541756</v>
      </c>
      <c r="J428" s="63">
        <f t="shared" si="20"/>
        <v>65217557</v>
      </c>
    </row>
    <row r="429" spans="1:10" ht="13.5" customHeight="1">
      <c r="A429" s="32"/>
      <c r="B429" s="15"/>
      <c r="C429" s="15"/>
      <c r="D429" s="15">
        <v>150</v>
      </c>
      <c r="E429" s="15">
        <v>411</v>
      </c>
      <c r="F429" s="13" t="s">
        <v>99</v>
      </c>
      <c r="G429" s="72">
        <v>24456580</v>
      </c>
      <c r="H429" s="72">
        <v>500000</v>
      </c>
      <c r="I429" s="72">
        <v>7416672</v>
      </c>
      <c r="J429" s="71">
        <f t="shared" si="20"/>
        <v>32373252</v>
      </c>
    </row>
    <row r="430" spans="1:10" ht="13.5" customHeight="1">
      <c r="A430" s="32"/>
      <c r="B430" s="15"/>
      <c r="C430" s="15"/>
      <c r="D430" s="15">
        <v>151</v>
      </c>
      <c r="E430" s="15">
        <v>412</v>
      </c>
      <c r="F430" s="13" t="s">
        <v>7</v>
      </c>
      <c r="G430" s="72">
        <v>4377721</v>
      </c>
      <c r="H430" s="72">
        <v>96500</v>
      </c>
      <c r="I430" s="72">
        <v>1327584</v>
      </c>
      <c r="J430" s="71">
        <f t="shared" si="20"/>
        <v>5801805</v>
      </c>
    </row>
    <row r="431" spans="1:10" ht="13.5" customHeight="1">
      <c r="A431" s="32"/>
      <c r="B431" s="15"/>
      <c r="C431" s="15"/>
      <c r="D431" s="15">
        <v>152</v>
      </c>
      <c r="E431" s="15">
        <v>413</v>
      </c>
      <c r="F431" s="13" t="s">
        <v>8</v>
      </c>
      <c r="G431" s="61">
        <f>SUM(G432:G432)</f>
        <v>370000</v>
      </c>
      <c r="H431" s="61">
        <f>SUM(H432:H432)</f>
        <v>54500</v>
      </c>
      <c r="I431" s="61">
        <f>SUM(I432:I432)</f>
        <v>114000</v>
      </c>
      <c r="J431" s="71">
        <f t="shared" si="20"/>
        <v>538500</v>
      </c>
    </row>
    <row r="432" spans="1:10" ht="13.5" customHeight="1">
      <c r="A432" s="32"/>
      <c r="B432" s="15"/>
      <c r="C432" s="15"/>
      <c r="D432" s="15"/>
      <c r="E432" s="15"/>
      <c r="F432" s="13" t="s">
        <v>26</v>
      </c>
      <c r="G432" s="72">
        <v>370000</v>
      </c>
      <c r="H432" s="72">
        <v>54500</v>
      </c>
      <c r="I432" s="72">
        <v>114000</v>
      </c>
      <c r="J432" s="71">
        <f t="shared" si="20"/>
        <v>538500</v>
      </c>
    </row>
    <row r="433" spans="1:10" ht="13.5" customHeight="1">
      <c r="A433" s="32"/>
      <c r="B433" s="15"/>
      <c r="C433" s="15"/>
      <c r="D433" s="15">
        <v>153</v>
      </c>
      <c r="E433" s="15">
        <v>414</v>
      </c>
      <c r="F433" s="13" t="s">
        <v>79</v>
      </c>
      <c r="G433" s="61">
        <v>275000</v>
      </c>
      <c r="H433" s="61">
        <v>66000</v>
      </c>
      <c r="I433" s="61">
        <v>1800000</v>
      </c>
      <c r="J433" s="71">
        <f t="shared" si="20"/>
        <v>2141000</v>
      </c>
    </row>
    <row r="434" spans="1:10" ht="13.5" customHeight="1">
      <c r="A434" s="32"/>
      <c r="B434" s="15"/>
      <c r="C434" s="15"/>
      <c r="D434" s="15">
        <v>154</v>
      </c>
      <c r="E434" s="15">
        <v>415</v>
      </c>
      <c r="F434" s="13" t="s">
        <v>272</v>
      </c>
      <c r="G434" s="72">
        <v>180000</v>
      </c>
      <c r="H434" s="72"/>
      <c r="I434" s="72">
        <v>600000</v>
      </c>
      <c r="J434" s="71">
        <f t="shared" si="20"/>
        <v>780000</v>
      </c>
    </row>
    <row r="435" spans="1:10" ht="13.5" customHeight="1">
      <c r="A435" s="32"/>
      <c r="B435" s="15"/>
      <c r="C435" s="15"/>
      <c r="D435" s="15">
        <v>155</v>
      </c>
      <c r="E435" s="15">
        <v>416</v>
      </c>
      <c r="F435" s="13" t="s">
        <v>29</v>
      </c>
      <c r="G435" s="72">
        <v>170000</v>
      </c>
      <c r="H435" s="61"/>
      <c r="I435" s="61"/>
      <c r="J435" s="71">
        <f t="shared" si="20"/>
        <v>170000</v>
      </c>
    </row>
    <row r="436" spans="1:10" ht="13.5" customHeight="1">
      <c r="A436" s="32"/>
      <c r="B436" s="15"/>
      <c r="C436" s="15"/>
      <c r="D436" s="15">
        <v>156</v>
      </c>
      <c r="E436" s="15">
        <v>421</v>
      </c>
      <c r="F436" s="13" t="s">
        <v>30</v>
      </c>
      <c r="G436" s="61">
        <f>SUM(G437:G442)</f>
        <v>5135000</v>
      </c>
      <c r="H436" s="61">
        <f>SUM(H437:H442)</f>
        <v>736000</v>
      </c>
      <c r="I436" s="61">
        <f>SUM(I437:I442)</f>
        <v>1492000</v>
      </c>
      <c r="J436" s="71">
        <f t="shared" si="20"/>
        <v>7363000</v>
      </c>
    </row>
    <row r="437" spans="1:10" ht="13.5" customHeight="1">
      <c r="A437" s="32"/>
      <c r="B437" s="15"/>
      <c r="C437" s="15"/>
      <c r="D437" s="15"/>
      <c r="E437" s="15"/>
      <c r="F437" s="13" t="s">
        <v>104</v>
      </c>
      <c r="G437" s="72">
        <v>50000</v>
      </c>
      <c r="H437" s="72">
        <v>150000</v>
      </c>
      <c r="I437" s="72">
        <v>350000</v>
      </c>
      <c r="J437" s="71">
        <f t="shared" si="20"/>
        <v>550000</v>
      </c>
    </row>
    <row r="438" spans="1:10" ht="13.5" customHeight="1">
      <c r="A438" s="32"/>
      <c r="B438" s="15"/>
      <c r="C438" s="15"/>
      <c r="D438" s="15"/>
      <c r="E438" s="15"/>
      <c r="F438" s="13" t="s">
        <v>203</v>
      </c>
      <c r="G438" s="72">
        <v>4700000</v>
      </c>
      <c r="H438" s="72">
        <v>250000</v>
      </c>
      <c r="I438" s="72">
        <v>900000</v>
      </c>
      <c r="J438" s="71">
        <f t="shared" si="20"/>
        <v>5850000</v>
      </c>
    </row>
    <row r="439" spans="1:10" ht="13.5" customHeight="1">
      <c r="A439" s="32"/>
      <c r="B439" s="15"/>
      <c r="C439" s="15"/>
      <c r="D439" s="15"/>
      <c r="E439" s="15"/>
      <c r="F439" s="13" t="s">
        <v>211</v>
      </c>
      <c r="G439" s="72">
        <v>200000</v>
      </c>
      <c r="H439" s="72">
        <v>80000</v>
      </c>
      <c r="I439" s="72">
        <v>90000</v>
      </c>
      <c r="J439" s="71">
        <f t="shared" si="20"/>
        <v>370000</v>
      </c>
    </row>
    <row r="440" spans="1:10" ht="13.5" customHeight="1">
      <c r="A440" s="32"/>
      <c r="B440" s="15"/>
      <c r="C440" s="15"/>
      <c r="D440" s="15"/>
      <c r="E440" s="15"/>
      <c r="F440" s="13" t="s">
        <v>80</v>
      </c>
      <c r="G440" s="72">
        <v>105000</v>
      </c>
      <c r="H440" s="72">
        <v>140000</v>
      </c>
      <c r="I440" s="72">
        <v>45000</v>
      </c>
      <c r="J440" s="71">
        <f t="shared" si="20"/>
        <v>290000</v>
      </c>
    </row>
    <row r="441" spans="1:10" ht="13.5" customHeight="1">
      <c r="A441" s="32"/>
      <c r="B441" s="15"/>
      <c r="C441" s="15"/>
      <c r="D441" s="15"/>
      <c r="E441" s="15"/>
      <c r="F441" s="13" t="s">
        <v>105</v>
      </c>
      <c r="G441" s="72">
        <v>80000</v>
      </c>
      <c r="H441" s="72">
        <v>84000</v>
      </c>
      <c r="I441" s="72">
        <v>85000</v>
      </c>
      <c r="J441" s="71">
        <f t="shared" si="20"/>
        <v>249000</v>
      </c>
    </row>
    <row r="442" spans="1:10" ht="13.5" customHeight="1">
      <c r="A442" s="32"/>
      <c r="B442" s="15"/>
      <c r="C442" s="15"/>
      <c r="D442" s="15"/>
      <c r="E442" s="15"/>
      <c r="F442" s="13" t="s">
        <v>212</v>
      </c>
      <c r="G442" s="72"/>
      <c r="H442" s="72">
        <v>32000</v>
      </c>
      <c r="I442" s="72">
        <v>22000</v>
      </c>
      <c r="J442" s="71">
        <f t="shared" si="20"/>
        <v>54000</v>
      </c>
    </row>
    <row r="443" spans="1:10" ht="13.5" customHeight="1">
      <c r="A443" s="32"/>
      <c r="B443" s="15"/>
      <c r="C443" s="15"/>
      <c r="D443" s="15">
        <v>157</v>
      </c>
      <c r="E443" s="15">
        <v>422</v>
      </c>
      <c r="F443" s="13" t="s">
        <v>106</v>
      </c>
      <c r="G443" s="61">
        <v>22000</v>
      </c>
      <c r="H443" s="61">
        <v>100000</v>
      </c>
      <c r="I443" s="61">
        <v>87000</v>
      </c>
      <c r="J443" s="71">
        <f t="shared" si="20"/>
        <v>209000</v>
      </c>
    </row>
    <row r="444" spans="1:10" ht="13.5" customHeight="1">
      <c r="A444" s="32"/>
      <c r="B444" s="15"/>
      <c r="C444" s="15"/>
      <c r="D444" s="15">
        <v>158</v>
      </c>
      <c r="E444" s="15">
        <v>423</v>
      </c>
      <c r="F444" s="13" t="s">
        <v>11</v>
      </c>
      <c r="G444" s="61">
        <f>SUM(G445:G452)</f>
        <v>895000</v>
      </c>
      <c r="H444" s="61">
        <f>SUM(H445:H452)</f>
        <v>1789500</v>
      </c>
      <c r="I444" s="61">
        <f>SUM(I445:I452)</f>
        <v>1155000</v>
      </c>
      <c r="J444" s="71">
        <f t="shared" si="20"/>
        <v>3839500</v>
      </c>
    </row>
    <row r="445" spans="1:10" ht="13.5" customHeight="1">
      <c r="A445" s="32"/>
      <c r="B445" s="15"/>
      <c r="C445" s="15"/>
      <c r="D445" s="15"/>
      <c r="E445" s="15"/>
      <c r="F445" s="13" t="s">
        <v>315</v>
      </c>
      <c r="G445" s="61">
        <v>30000</v>
      </c>
      <c r="H445" s="61">
        <v>50000</v>
      </c>
      <c r="I445" s="61">
        <v>11000</v>
      </c>
      <c r="J445" s="71"/>
    </row>
    <row r="446" spans="1:10" ht="13.5" customHeight="1">
      <c r="A446" s="32"/>
      <c r="B446" s="15"/>
      <c r="C446" s="15"/>
      <c r="D446" s="15"/>
      <c r="E446" s="15"/>
      <c r="F446" s="13" t="s">
        <v>102</v>
      </c>
      <c r="G446" s="72">
        <v>70000</v>
      </c>
      <c r="H446" s="72">
        <v>100000</v>
      </c>
      <c r="I446" s="72">
        <v>40000</v>
      </c>
      <c r="J446" s="71">
        <f t="shared" si="20"/>
        <v>210000</v>
      </c>
    </row>
    <row r="447" spans="1:10" ht="13.5" customHeight="1">
      <c r="A447" s="32"/>
      <c r="B447" s="16"/>
      <c r="C447" s="15"/>
      <c r="D447" s="15"/>
      <c r="E447" s="15"/>
      <c r="F447" s="13" t="s">
        <v>213</v>
      </c>
      <c r="G447" s="72">
        <v>300000</v>
      </c>
      <c r="H447" s="72">
        <v>43500</v>
      </c>
      <c r="I447" s="72">
        <v>140000</v>
      </c>
      <c r="J447" s="71">
        <f t="shared" si="20"/>
        <v>483500</v>
      </c>
    </row>
    <row r="448" spans="1:10" ht="13.5" customHeight="1">
      <c r="A448" s="32"/>
      <c r="B448" s="16"/>
      <c r="C448" s="15"/>
      <c r="D448" s="15"/>
      <c r="E448" s="15"/>
      <c r="F448" s="13" t="s">
        <v>204</v>
      </c>
      <c r="G448" s="72">
        <v>30000</v>
      </c>
      <c r="H448" s="72">
        <v>33000</v>
      </c>
      <c r="I448" s="72"/>
      <c r="J448" s="71">
        <f t="shared" si="20"/>
        <v>63000</v>
      </c>
    </row>
    <row r="449" spans="1:10" ht="13.5" customHeight="1">
      <c r="A449" s="32"/>
      <c r="B449" s="16"/>
      <c r="C449" s="15"/>
      <c r="D449" s="15"/>
      <c r="E449" s="15"/>
      <c r="F449" s="13" t="s">
        <v>103</v>
      </c>
      <c r="G449" s="72">
        <v>100000</v>
      </c>
      <c r="H449" s="72">
        <v>43000</v>
      </c>
      <c r="I449" s="72">
        <v>22000</v>
      </c>
      <c r="J449" s="71">
        <f t="shared" si="20"/>
        <v>165000</v>
      </c>
    </row>
    <row r="450" spans="1:10" ht="13.5" customHeight="1">
      <c r="A450" s="32"/>
      <c r="B450" s="15"/>
      <c r="C450" s="15"/>
      <c r="D450" s="15"/>
      <c r="E450" s="15"/>
      <c r="F450" s="13" t="s">
        <v>12</v>
      </c>
      <c r="G450" s="72">
        <v>55000</v>
      </c>
      <c r="H450" s="72">
        <v>120000</v>
      </c>
      <c r="I450" s="72">
        <v>73000</v>
      </c>
      <c r="J450" s="71">
        <f t="shared" si="20"/>
        <v>248000</v>
      </c>
    </row>
    <row r="451" spans="1:10" ht="13.5" customHeight="1">
      <c r="A451" s="32"/>
      <c r="B451" s="84"/>
      <c r="C451" s="136"/>
      <c r="D451" s="83"/>
      <c r="E451" s="84"/>
      <c r="F451" s="85" t="s">
        <v>173</v>
      </c>
      <c r="G451" s="86"/>
      <c r="H451" s="86"/>
      <c r="I451" s="86"/>
      <c r="J451" s="71">
        <f aca="true" t="shared" si="22" ref="J451:J469">G451+H451+I451</f>
        <v>0</v>
      </c>
    </row>
    <row r="452" spans="1:10" ht="13.5" customHeight="1">
      <c r="A452" s="32"/>
      <c r="B452" s="15"/>
      <c r="C452" s="15"/>
      <c r="D452" s="15"/>
      <c r="E452" s="15"/>
      <c r="F452" s="13" t="s">
        <v>67</v>
      </c>
      <c r="G452" s="72">
        <v>310000</v>
      </c>
      <c r="H452" s="72">
        <v>1400000</v>
      </c>
      <c r="I452" s="72">
        <v>869000</v>
      </c>
      <c r="J452" s="71">
        <f t="shared" si="22"/>
        <v>2579000</v>
      </c>
    </row>
    <row r="453" spans="1:10" ht="13.5" customHeight="1">
      <c r="A453" s="32"/>
      <c r="B453" s="15"/>
      <c r="C453" s="15"/>
      <c r="D453" s="15">
        <v>159</v>
      </c>
      <c r="E453" s="84">
        <v>424</v>
      </c>
      <c r="F453" s="85" t="s">
        <v>41</v>
      </c>
      <c r="G453" s="176">
        <v>300000</v>
      </c>
      <c r="H453" s="176">
        <v>87000</v>
      </c>
      <c r="I453" s="176">
        <v>283000</v>
      </c>
      <c r="J453" s="71">
        <f t="shared" si="22"/>
        <v>670000</v>
      </c>
    </row>
    <row r="454" spans="1:10" ht="13.5" customHeight="1">
      <c r="A454" s="32"/>
      <c r="B454" s="15"/>
      <c r="C454" s="15"/>
      <c r="D454" s="15">
        <v>160</v>
      </c>
      <c r="E454" s="15">
        <v>425</v>
      </c>
      <c r="F454" s="13" t="s">
        <v>107</v>
      </c>
      <c r="G454" s="61">
        <f>SUM(G455:G456)</f>
        <v>1023000</v>
      </c>
      <c r="H454" s="61">
        <f>SUM(H455:H456)</f>
        <v>567000</v>
      </c>
      <c r="I454" s="61">
        <f>SUM(I455:I456)</f>
        <v>435000</v>
      </c>
      <c r="J454" s="71">
        <f t="shared" si="22"/>
        <v>2025000</v>
      </c>
    </row>
    <row r="455" spans="1:10" ht="13.5" customHeight="1">
      <c r="A455" s="32"/>
      <c r="B455" s="15"/>
      <c r="C455" s="15"/>
      <c r="D455" s="15"/>
      <c r="E455" s="15"/>
      <c r="F455" s="13" t="s">
        <v>108</v>
      </c>
      <c r="G455" s="72">
        <v>813000</v>
      </c>
      <c r="H455" s="72">
        <v>217000</v>
      </c>
      <c r="I455" s="72">
        <v>165000</v>
      </c>
      <c r="J455" s="71">
        <f t="shared" si="22"/>
        <v>1195000</v>
      </c>
    </row>
    <row r="456" spans="1:10" ht="13.5" customHeight="1">
      <c r="A456" s="32"/>
      <c r="B456" s="15"/>
      <c r="C456" s="15"/>
      <c r="D456" s="15"/>
      <c r="E456" s="15"/>
      <c r="F456" s="13" t="s">
        <v>44</v>
      </c>
      <c r="G456" s="72">
        <v>210000</v>
      </c>
      <c r="H456" s="72">
        <v>350000</v>
      </c>
      <c r="I456" s="72">
        <v>270000</v>
      </c>
      <c r="J456" s="71">
        <f t="shared" si="22"/>
        <v>830000</v>
      </c>
    </row>
    <row r="457" spans="1:10" ht="13.5" customHeight="1">
      <c r="A457" s="32"/>
      <c r="B457" s="15"/>
      <c r="C457" s="15"/>
      <c r="D457" s="15">
        <v>161</v>
      </c>
      <c r="E457" s="15">
        <v>426</v>
      </c>
      <c r="F457" s="13" t="s">
        <v>45</v>
      </c>
      <c r="G457" s="61">
        <f>SUM(G458:G463)</f>
        <v>432000</v>
      </c>
      <c r="H457" s="61">
        <f>SUM(H458:H463)</f>
        <v>5073000</v>
      </c>
      <c r="I457" s="61">
        <f>SUM(I458:I463)</f>
        <v>1328500</v>
      </c>
      <c r="J457" s="71">
        <f t="shared" si="22"/>
        <v>6833500</v>
      </c>
    </row>
    <row r="458" spans="1:10" ht="13.5" customHeight="1">
      <c r="A458" s="32"/>
      <c r="B458" s="15"/>
      <c r="C458" s="15"/>
      <c r="D458" s="15"/>
      <c r="E458" s="15"/>
      <c r="F458" s="13" t="s">
        <v>46</v>
      </c>
      <c r="G458" s="72">
        <v>42000</v>
      </c>
      <c r="H458" s="72">
        <v>152000</v>
      </c>
      <c r="I458" s="72">
        <v>185000</v>
      </c>
      <c r="J458" s="71">
        <f t="shared" si="22"/>
        <v>379000</v>
      </c>
    </row>
    <row r="459" spans="1:10" ht="13.5" customHeight="1">
      <c r="A459" s="32"/>
      <c r="B459" s="15"/>
      <c r="C459" s="15"/>
      <c r="D459" s="15"/>
      <c r="E459" s="15"/>
      <c r="F459" s="13" t="s">
        <v>47</v>
      </c>
      <c r="G459" s="72">
        <v>130000</v>
      </c>
      <c r="H459" s="72">
        <v>76000</v>
      </c>
      <c r="I459" s="72">
        <v>119500</v>
      </c>
      <c r="J459" s="71">
        <f t="shared" si="22"/>
        <v>325500</v>
      </c>
    </row>
    <row r="460" spans="1:10" ht="13.5" customHeight="1">
      <c r="A460" s="32"/>
      <c r="B460" s="15"/>
      <c r="C460" s="15"/>
      <c r="D460" s="15"/>
      <c r="E460" s="15"/>
      <c r="F460" s="13" t="s">
        <v>178</v>
      </c>
      <c r="G460" s="72">
        <v>30000</v>
      </c>
      <c r="H460" s="72">
        <v>270000</v>
      </c>
      <c r="I460" s="72">
        <v>67000</v>
      </c>
      <c r="J460" s="71">
        <f t="shared" si="22"/>
        <v>367000</v>
      </c>
    </row>
    <row r="461" spans="1:10" ht="13.5" customHeight="1">
      <c r="A461" s="32"/>
      <c r="B461" s="15"/>
      <c r="C461" s="15"/>
      <c r="D461" s="15"/>
      <c r="E461" s="15"/>
      <c r="F461" s="13" t="s">
        <v>313</v>
      </c>
      <c r="G461" s="72">
        <v>150000</v>
      </c>
      <c r="H461" s="72">
        <v>100000</v>
      </c>
      <c r="I461" s="72">
        <v>435000</v>
      </c>
      <c r="J461" s="71">
        <f t="shared" si="22"/>
        <v>685000</v>
      </c>
    </row>
    <row r="462" spans="1:10" ht="13.5" customHeight="1">
      <c r="A462" s="32"/>
      <c r="B462" s="15"/>
      <c r="C462" s="15"/>
      <c r="D462" s="15"/>
      <c r="E462" s="15"/>
      <c r="F462" s="13" t="s">
        <v>273</v>
      </c>
      <c r="G462" s="72">
        <v>70000</v>
      </c>
      <c r="H462" s="72">
        <v>4400000</v>
      </c>
      <c r="I462" s="72">
        <v>489000</v>
      </c>
      <c r="J462" s="71">
        <f t="shared" si="22"/>
        <v>4959000</v>
      </c>
    </row>
    <row r="463" spans="1:10" ht="13.5" customHeight="1">
      <c r="A463" s="32"/>
      <c r="B463" s="15"/>
      <c r="C463" s="15"/>
      <c r="D463" s="15"/>
      <c r="E463" s="15"/>
      <c r="F463" s="13" t="s">
        <v>187</v>
      </c>
      <c r="G463" s="72">
        <v>10000</v>
      </c>
      <c r="H463" s="72">
        <v>75000</v>
      </c>
      <c r="I463" s="72">
        <v>33000</v>
      </c>
      <c r="J463" s="71">
        <f t="shared" si="22"/>
        <v>118000</v>
      </c>
    </row>
    <row r="464" spans="1:10" ht="13.5" customHeight="1">
      <c r="A464" s="32"/>
      <c r="B464" s="15"/>
      <c r="C464" s="15"/>
      <c r="D464" s="15">
        <v>162</v>
      </c>
      <c r="E464" s="15">
        <v>431</v>
      </c>
      <c r="F464" s="7" t="s">
        <v>229</v>
      </c>
      <c r="G464" s="72"/>
      <c r="H464" s="72">
        <v>220000</v>
      </c>
      <c r="I464" s="72"/>
      <c r="J464" s="71">
        <f t="shared" si="22"/>
        <v>220000</v>
      </c>
    </row>
    <row r="465" spans="1:10" ht="13.5" customHeight="1">
      <c r="A465" s="32"/>
      <c r="B465" s="15"/>
      <c r="C465" s="15"/>
      <c r="D465" s="15">
        <v>163</v>
      </c>
      <c r="E465" s="15">
        <v>482</v>
      </c>
      <c r="F465" s="13" t="s">
        <v>207</v>
      </c>
      <c r="G465" s="61">
        <v>30000</v>
      </c>
      <c r="H465" s="61">
        <v>70000</v>
      </c>
      <c r="I465" s="61">
        <v>33000</v>
      </c>
      <c r="J465" s="71">
        <f t="shared" si="22"/>
        <v>133000</v>
      </c>
    </row>
    <row r="466" spans="1:10" ht="13.5" customHeight="1">
      <c r="A466" s="32"/>
      <c r="B466" s="15"/>
      <c r="C466" s="15"/>
      <c r="D466" s="15">
        <v>164</v>
      </c>
      <c r="E466" s="15">
        <v>511</v>
      </c>
      <c r="F466" s="13" t="s">
        <v>55</v>
      </c>
      <c r="G466" s="72">
        <v>500000</v>
      </c>
      <c r="H466" s="61">
        <v>100000</v>
      </c>
      <c r="I466" s="61"/>
      <c r="J466" s="71">
        <f t="shared" si="22"/>
        <v>600000</v>
      </c>
    </row>
    <row r="467" spans="1:10" ht="13.5" customHeight="1">
      <c r="A467" s="15"/>
      <c r="B467" s="15"/>
      <c r="C467" s="15"/>
      <c r="D467" s="15">
        <v>165</v>
      </c>
      <c r="E467" s="15">
        <v>511</v>
      </c>
      <c r="F467" s="13" t="s">
        <v>214</v>
      </c>
      <c r="G467" s="72"/>
      <c r="H467" s="72"/>
      <c r="I467" s="72"/>
      <c r="J467" s="71">
        <f t="shared" si="22"/>
        <v>0</v>
      </c>
    </row>
    <row r="468" spans="1:10" ht="13.5" customHeight="1">
      <c r="A468" s="204"/>
      <c r="B468" s="204"/>
      <c r="C468" s="204"/>
      <c r="D468" s="15">
        <v>166</v>
      </c>
      <c r="E468" s="15">
        <v>512</v>
      </c>
      <c r="F468" s="13" t="s">
        <v>70</v>
      </c>
      <c r="G468" s="72">
        <v>600000</v>
      </c>
      <c r="H468" s="72">
        <v>400000</v>
      </c>
      <c r="I468" s="72">
        <v>430000</v>
      </c>
      <c r="J468" s="71">
        <f t="shared" si="22"/>
        <v>1430000</v>
      </c>
    </row>
    <row r="469" spans="1:10" ht="13.5" customHeight="1">
      <c r="A469" s="26"/>
      <c r="B469" s="26"/>
      <c r="C469" s="94"/>
      <c r="D469" s="202">
        <v>167</v>
      </c>
      <c r="E469" s="15">
        <v>515</v>
      </c>
      <c r="F469" s="13" t="s">
        <v>332</v>
      </c>
      <c r="G469" s="72"/>
      <c r="H469" s="72">
        <v>50000</v>
      </c>
      <c r="I469" s="72">
        <v>40000</v>
      </c>
      <c r="J469" s="71">
        <f t="shared" si="22"/>
        <v>90000</v>
      </c>
    </row>
    <row r="470" spans="1:10" ht="13.5" customHeight="1">
      <c r="A470" s="15"/>
      <c r="B470" s="15"/>
      <c r="C470" s="15"/>
      <c r="D470" s="202"/>
      <c r="E470" s="15"/>
      <c r="F470" s="12" t="s">
        <v>110</v>
      </c>
      <c r="G470" s="14"/>
      <c r="H470" s="14"/>
      <c r="I470" s="14"/>
      <c r="J470" s="14"/>
    </row>
    <row r="471" spans="1:10" ht="13.5" customHeight="1">
      <c r="A471" s="15"/>
      <c r="B471" s="15"/>
      <c r="C471" s="15"/>
      <c r="D471" s="202"/>
      <c r="E471" s="18" t="s">
        <v>22</v>
      </c>
      <c r="F471" s="13" t="s">
        <v>14</v>
      </c>
      <c r="G471" s="61">
        <v>38766301</v>
      </c>
      <c r="H471" s="61">
        <v>0</v>
      </c>
      <c r="I471" s="61">
        <v>0</v>
      </c>
      <c r="J471" s="71">
        <f>G471+H471+I471</f>
        <v>38766301</v>
      </c>
    </row>
    <row r="472" spans="1:10" ht="13.5" customHeight="1">
      <c r="A472" s="32"/>
      <c r="B472" s="15"/>
      <c r="C472" s="15"/>
      <c r="D472" s="15"/>
      <c r="E472" s="18" t="s">
        <v>23</v>
      </c>
      <c r="F472" s="13" t="s">
        <v>61</v>
      </c>
      <c r="G472" s="61">
        <v>0</v>
      </c>
      <c r="H472" s="61">
        <f>H428</f>
        <v>9909500</v>
      </c>
      <c r="I472" s="61">
        <v>0</v>
      </c>
      <c r="J472" s="71">
        <f>G472+H472+I472</f>
        <v>9909500</v>
      </c>
    </row>
    <row r="473" spans="1:10" ht="13.5" customHeight="1">
      <c r="A473" s="32"/>
      <c r="B473" s="15"/>
      <c r="C473" s="15"/>
      <c r="D473" s="15"/>
      <c r="E473" s="18" t="s">
        <v>57</v>
      </c>
      <c r="F473" s="13" t="s">
        <v>100</v>
      </c>
      <c r="G473" s="61">
        <v>0</v>
      </c>
      <c r="H473" s="61">
        <v>0</v>
      </c>
      <c r="I473" s="61">
        <f>I428</f>
        <v>16541756</v>
      </c>
      <c r="J473" s="71">
        <f>G473+H473+I473</f>
        <v>16541756</v>
      </c>
    </row>
    <row r="474" spans="1:10" ht="13.5" customHeight="1">
      <c r="A474" s="32"/>
      <c r="B474" s="15"/>
      <c r="C474" s="15"/>
      <c r="D474" s="15"/>
      <c r="E474" s="15"/>
      <c r="F474" s="12" t="s">
        <v>111</v>
      </c>
      <c r="G474" s="63">
        <f>SUM(G471:G473)</f>
        <v>38766301</v>
      </c>
      <c r="H474" s="63">
        <f>SUM(H471:H473)</f>
        <v>9909500</v>
      </c>
      <c r="I474" s="63">
        <f>SUM(I471:I473)</f>
        <v>16541756</v>
      </c>
      <c r="J474" s="63">
        <f>G474+H474+I474</f>
        <v>65217557</v>
      </c>
    </row>
    <row r="475" spans="1:10" ht="13.5" customHeight="1">
      <c r="A475" s="32"/>
      <c r="B475" s="15"/>
      <c r="C475" s="15"/>
      <c r="D475" s="15"/>
      <c r="E475" s="15"/>
      <c r="F475" s="12" t="s">
        <v>278</v>
      </c>
      <c r="G475" s="14"/>
      <c r="H475" s="14"/>
      <c r="I475" s="14"/>
      <c r="J475" s="14"/>
    </row>
    <row r="476" spans="1:10" ht="13.5" customHeight="1">
      <c r="A476" s="32"/>
      <c r="B476" s="15"/>
      <c r="C476" s="15"/>
      <c r="D476" s="15"/>
      <c r="E476" s="18" t="s">
        <v>22</v>
      </c>
      <c r="F476" s="13" t="s">
        <v>14</v>
      </c>
      <c r="G476" s="61">
        <f aca="true" t="shared" si="23" ref="G476:I478">G471</f>
        <v>38766301</v>
      </c>
      <c r="H476" s="61">
        <f t="shared" si="23"/>
        <v>0</v>
      </c>
      <c r="I476" s="61">
        <f t="shared" si="23"/>
        <v>0</v>
      </c>
      <c r="J476" s="71">
        <f aca="true" t="shared" si="24" ref="J476:J484">G476+H476+I476</f>
        <v>38766301</v>
      </c>
    </row>
    <row r="477" spans="1:10" ht="13.5" customHeight="1">
      <c r="A477" s="32"/>
      <c r="B477" s="15"/>
      <c r="C477" s="15"/>
      <c r="D477" s="15"/>
      <c r="E477" s="18" t="s">
        <v>23</v>
      </c>
      <c r="F477" s="13" t="s">
        <v>61</v>
      </c>
      <c r="G477" s="14">
        <f t="shared" si="23"/>
        <v>0</v>
      </c>
      <c r="H477" s="14">
        <f t="shared" si="23"/>
        <v>9909500</v>
      </c>
      <c r="I477" s="14">
        <f t="shared" si="23"/>
        <v>0</v>
      </c>
      <c r="J477" s="71">
        <f t="shared" si="24"/>
        <v>9909500</v>
      </c>
    </row>
    <row r="478" spans="1:10" ht="13.5" customHeight="1">
      <c r="A478" s="32"/>
      <c r="B478" s="15"/>
      <c r="C478" s="15"/>
      <c r="D478" s="15"/>
      <c r="E478" s="18" t="s">
        <v>57</v>
      </c>
      <c r="F478" s="13" t="s">
        <v>100</v>
      </c>
      <c r="G478" s="14">
        <f t="shared" si="23"/>
        <v>0</v>
      </c>
      <c r="H478" s="14">
        <f t="shared" si="23"/>
        <v>0</v>
      </c>
      <c r="I478" s="14">
        <f t="shared" si="23"/>
        <v>16541756</v>
      </c>
      <c r="J478" s="71">
        <f t="shared" si="24"/>
        <v>16541756</v>
      </c>
    </row>
    <row r="479" spans="1:10" ht="13.5" customHeight="1">
      <c r="A479" s="32"/>
      <c r="B479" s="15"/>
      <c r="C479" s="15"/>
      <c r="D479" s="15"/>
      <c r="E479" s="15"/>
      <c r="F479" s="12" t="s">
        <v>222</v>
      </c>
      <c r="G479" s="63">
        <f>SUM(G476:G478)</f>
        <v>38766301</v>
      </c>
      <c r="H479" s="63">
        <f>SUM(H476:H478)</f>
        <v>9909500</v>
      </c>
      <c r="I479" s="63">
        <f>SUM(I476:I478)</f>
        <v>16541756</v>
      </c>
      <c r="J479" s="63">
        <f t="shared" si="24"/>
        <v>65217557</v>
      </c>
    </row>
    <row r="480" spans="1:10" ht="13.5" customHeight="1">
      <c r="A480" s="32"/>
      <c r="B480" s="12" t="s">
        <v>218</v>
      </c>
      <c r="C480" s="133">
        <v>912</v>
      </c>
      <c r="D480" s="15"/>
      <c r="E480" s="15"/>
      <c r="F480" s="12" t="s">
        <v>112</v>
      </c>
      <c r="G480" s="63">
        <f>G481+G497+G513+G529+G545+G564+G562</f>
        <v>33778996</v>
      </c>
      <c r="H480" s="63">
        <f>H481+H497+H513+H529+H545+H564</f>
        <v>0</v>
      </c>
      <c r="I480" s="63">
        <f>I481+I497+I513+I529+I545+I564</f>
        <v>0</v>
      </c>
      <c r="J480" s="63">
        <f t="shared" si="24"/>
        <v>33778996</v>
      </c>
    </row>
    <row r="481" spans="1:10" ht="13.5" customHeight="1">
      <c r="A481" s="32"/>
      <c r="B481" s="16"/>
      <c r="C481" s="15"/>
      <c r="D481" s="15">
        <v>168</v>
      </c>
      <c r="E481" s="15">
        <v>463</v>
      </c>
      <c r="F481" s="12" t="s">
        <v>75</v>
      </c>
      <c r="G481" s="63">
        <f>G482</f>
        <v>9414220</v>
      </c>
      <c r="H481" s="63">
        <f>H482</f>
        <v>0</v>
      </c>
      <c r="I481" s="63">
        <f>I482</f>
        <v>0</v>
      </c>
      <c r="J481" s="63">
        <f t="shared" si="24"/>
        <v>9414220</v>
      </c>
    </row>
    <row r="482" spans="1:10" ht="13.5" customHeight="1">
      <c r="A482" s="32"/>
      <c r="B482" s="15"/>
      <c r="C482" s="15"/>
      <c r="D482" s="15"/>
      <c r="E482" s="15"/>
      <c r="F482" s="12" t="s">
        <v>113</v>
      </c>
      <c r="G482" s="63">
        <f>SUM(G483:G484)+SUM(G485:G496)</f>
        <v>9414220</v>
      </c>
      <c r="H482" s="63">
        <f>SUM(H483:H484)+SUM(H485:H496)</f>
        <v>0</v>
      </c>
      <c r="I482" s="63">
        <f>SUM(I483:I484)+SUM(I485:I496)</f>
        <v>0</v>
      </c>
      <c r="J482" s="63">
        <f t="shared" si="24"/>
        <v>9414220</v>
      </c>
    </row>
    <row r="483" spans="1:10" ht="13.5" customHeight="1">
      <c r="A483" s="32"/>
      <c r="B483" s="15"/>
      <c r="C483" s="133"/>
      <c r="D483" s="32"/>
      <c r="E483" s="15"/>
      <c r="F483" s="13" t="s">
        <v>8</v>
      </c>
      <c r="G483" s="71">
        <v>540000</v>
      </c>
      <c r="H483" s="71">
        <v>0</v>
      </c>
      <c r="I483" s="71">
        <v>0</v>
      </c>
      <c r="J483" s="71">
        <f t="shared" si="24"/>
        <v>540000</v>
      </c>
    </row>
    <row r="484" spans="1:10" ht="13.5" customHeight="1" thickBot="1">
      <c r="A484" s="32"/>
      <c r="B484" s="15"/>
      <c r="C484" s="133"/>
      <c r="D484" s="33"/>
      <c r="E484" s="34"/>
      <c r="F484" s="39" t="s">
        <v>79</v>
      </c>
      <c r="G484" s="73">
        <v>25000</v>
      </c>
      <c r="H484" s="73">
        <v>0</v>
      </c>
      <c r="I484" s="73">
        <v>0</v>
      </c>
      <c r="J484" s="71">
        <f t="shared" si="24"/>
        <v>25000</v>
      </c>
    </row>
    <row r="485" spans="1:10" ht="13.5" customHeight="1">
      <c r="A485" s="32"/>
      <c r="B485" s="15"/>
      <c r="C485" s="133"/>
      <c r="D485" s="36"/>
      <c r="E485" s="37"/>
      <c r="F485" s="38" t="s">
        <v>271</v>
      </c>
      <c r="G485" s="104">
        <v>538000</v>
      </c>
      <c r="H485" s="104">
        <v>0</v>
      </c>
      <c r="I485" s="104">
        <v>0</v>
      </c>
      <c r="J485" s="71">
        <f aca="true" t="shared" si="25" ref="J485:J521">G485+H485+I485</f>
        <v>538000</v>
      </c>
    </row>
    <row r="486" spans="1:10" ht="13.5" customHeight="1">
      <c r="A486" s="32"/>
      <c r="B486" s="15"/>
      <c r="C486" s="15"/>
      <c r="D486" s="15"/>
      <c r="E486" s="15"/>
      <c r="F486" s="13" t="s">
        <v>202</v>
      </c>
      <c r="G486" s="71">
        <v>451000</v>
      </c>
      <c r="H486" s="71">
        <v>0</v>
      </c>
      <c r="I486" s="71">
        <v>0</v>
      </c>
      <c r="J486" s="71">
        <f t="shared" si="25"/>
        <v>451000</v>
      </c>
    </row>
    <row r="487" spans="1:10" ht="13.5" customHeight="1">
      <c r="A487" s="32"/>
      <c r="B487" s="15"/>
      <c r="C487" s="15"/>
      <c r="D487" s="15"/>
      <c r="E487" s="15"/>
      <c r="F487" s="13" t="s">
        <v>30</v>
      </c>
      <c r="G487" s="71">
        <v>4043000</v>
      </c>
      <c r="H487" s="71">
        <v>0</v>
      </c>
      <c r="I487" s="71">
        <v>0</v>
      </c>
      <c r="J487" s="71">
        <f t="shared" si="25"/>
        <v>4043000</v>
      </c>
    </row>
    <row r="488" spans="1:10" ht="13.5" customHeight="1">
      <c r="A488" s="32"/>
      <c r="B488" s="15"/>
      <c r="C488" s="15"/>
      <c r="D488" s="15"/>
      <c r="E488" s="15"/>
      <c r="F488" s="13" t="s">
        <v>33</v>
      </c>
      <c r="G488" s="71">
        <v>100000</v>
      </c>
      <c r="H488" s="71">
        <v>0</v>
      </c>
      <c r="I488" s="71">
        <v>0</v>
      </c>
      <c r="J488" s="71">
        <f t="shared" si="25"/>
        <v>100000</v>
      </c>
    </row>
    <row r="489" spans="1:10" ht="13.5" customHeight="1">
      <c r="A489" s="32"/>
      <c r="B489" s="15"/>
      <c r="C489" s="15"/>
      <c r="D489" s="15"/>
      <c r="E489" s="15"/>
      <c r="F489" s="13" t="s">
        <v>11</v>
      </c>
      <c r="G489" s="71">
        <v>303220</v>
      </c>
      <c r="H489" s="71">
        <v>0</v>
      </c>
      <c r="I489" s="71">
        <v>0</v>
      </c>
      <c r="J489" s="71">
        <f t="shared" si="25"/>
        <v>303220</v>
      </c>
    </row>
    <row r="490" spans="1:10" ht="13.5" customHeight="1">
      <c r="A490" s="32"/>
      <c r="B490" s="15"/>
      <c r="C490" s="15"/>
      <c r="D490" s="15"/>
      <c r="E490" s="15"/>
      <c r="F490" s="13" t="s">
        <v>41</v>
      </c>
      <c r="G490" s="71">
        <v>217000</v>
      </c>
      <c r="H490" s="71">
        <v>0</v>
      </c>
      <c r="I490" s="71">
        <v>0</v>
      </c>
      <c r="J490" s="71">
        <f t="shared" si="25"/>
        <v>217000</v>
      </c>
    </row>
    <row r="491" spans="1:10" ht="13.5" customHeight="1">
      <c r="A491" s="32"/>
      <c r="B491" s="15"/>
      <c r="C491" s="15"/>
      <c r="D491" s="15"/>
      <c r="E491" s="15"/>
      <c r="F491" s="13" t="s">
        <v>42</v>
      </c>
      <c r="G491" s="71">
        <v>636000</v>
      </c>
      <c r="H491" s="71">
        <v>0</v>
      </c>
      <c r="I491" s="71">
        <v>0</v>
      </c>
      <c r="J491" s="71">
        <f t="shared" si="25"/>
        <v>636000</v>
      </c>
    </row>
    <row r="492" spans="1:10" ht="13.5" customHeight="1">
      <c r="A492" s="32"/>
      <c r="B492" s="15"/>
      <c r="C492" s="15"/>
      <c r="D492" s="15"/>
      <c r="E492" s="15"/>
      <c r="F492" s="13" t="s">
        <v>45</v>
      </c>
      <c r="G492" s="71">
        <v>436000</v>
      </c>
      <c r="H492" s="71">
        <v>0</v>
      </c>
      <c r="I492" s="71">
        <v>0</v>
      </c>
      <c r="J492" s="71">
        <f t="shared" si="25"/>
        <v>436000</v>
      </c>
    </row>
    <row r="493" spans="1:10" ht="13.5" customHeight="1">
      <c r="A493" s="32"/>
      <c r="B493" s="15"/>
      <c r="C493" s="15"/>
      <c r="D493" s="15"/>
      <c r="E493" s="84"/>
      <c r="F493" s="85" t="s">
        <v>122</v>
      </c>
      <c r="G493" s="116">
        <v>407000</v>
      </c>
      <c r="H493" s="116">
        <v>0</v>
      </c>
      <c r="I493" s="116">
        <v>0</v>
      </c>
      <c r="J493" s="71">
        <f t="shared" si="25"/>
        <v>407000</v>
      </c>
    </row>
    <row r="494" spans="1:10" ht="13.5" customHeight="1">
      <c r="A494" s="32"/>
      <c r="B494" s="15"/>
      <c r="C494" s="15"/>
      <c r="D494" s="15"/>
      <c r="E494" s="84"/>
      <c r="F494" s="85" t="s">
        <v>207</v>
      </c>
      <c r="G494" s="116">
        <v>18000</v>
      </c>
      <c r="H494" s="116">
        <v>0</v>
      </c>
      <c r="I494" s="116">
        <v>0</v>
      </c>
      <c r="J494" s="71">
        <f t="shared" si="25"/>
        <v>18000</v>
      </c>
    </row>
    <row r="495" spans="1:10" ht="13.5" customHeight="1">
      <c r="A495" s="32"/>
      <c r="B495" s="15"/>
      <c r="C495" s="15"/>
      <c r="D495" s="15"/>
      <c r="E495" s="15"/>
      <c r="F495" s="13" t="s">
        <v>55</v>
      </c>
      <c r="G495" s="71">
        <v>1600000</v>
      </c>
      <c r="H495" s="71">
        <v>0</v>
      </c>
      <c r="I495" s="71">
        <v>0</v>
      </c>
      <c r="J495" s="71">
        <f t="shared" si="25"/>
        <v>1600000</v>
      </c>
    </row>
    <row r="496" spans="1:10" ht="13.5" customHeight="1">
      <c r="A496" s="32"/>
      <c r="B496" s="15"/>
      <c r="C496" s="15"/>
      <c r="D496" s="15"/>
      <c r="E496" s="15"/>
      <c r="F496" s="13" t="s">
        <v>70</v>
      </c>
      <c r="G496" s="71">
        <v>100000</v>
      </c>
      <c r="H496" s="71">
        <v>0</v>
      </c>
      <c r="I496" s="71">
        <v>0</v>
      </c>
      <c r="J496" s="71">
        <f t="shared" si="25"/>
        <v>100000</v>
      </c>
    </row>
    <row r="497" spans="1:10" ht="13.5" customHeight="1">
      <c r="A497" s="32"/>
      <c r="B497" s="16"/>
      <c r="C497" s="15"/>
      <c r="D497" s="15">
        <v>169</v>
      </c>
      <c r="E497" s="15">
        <v>463</v>
      </c>
      <c r="F497" s="12" t="s">
        <v>75</v>
      </c>
      <c r="G497" s="63">
        <f>G498</f>
        <v>5607904</v>
      </c>
      <c r="H497" s="63">
        <f>H498</f>
        <v>0</v>
      </c>
      <c r="I497" s="63">
        <f>I498</f>
        <v>0</v>
      </c>
      <c r="J497" s="63">
        <f t="shared" si="25"/>
        <v>5607904</v>
      </c>
    </row>
    <row r="498" spans="1:10" ht="13.5" customHeight="1">
      <c r="A498" s="32"/>
      <c r="B498" s="15"/>
      <c r="C498" s="15"/>
      <c r="D498" s="15"/>
      <c r="E498" s="15"/>
      <c r="F498" s="12" t="s">
        <v>115</v>
      </c>
      <c r="G498" s="63">
        <f>SUM(G499:G512)</f>
        <v>5607904</v>
      </c>
      <c r="H498" s="63">
        <f>SUM(H499:H512)</f>
        <v>0</v>
      </c>
      <c r="I498" s="63">
        <f>SUM(I499:I512)</f>
        <v>0</v>
      </c>
      <c r="J498" s="63">
        <f t="shared" si="25"/>
        <v>5607904</v>
      </c>
    </row>
    <row r="499" spans="1:10" ht="13.5" customHeight="1">
      <c r="A499" s="32"/>
      <c r="B499" s="15"/>
      <c r="C499" s="15"/>
      <c r="D499" s="15"/>
      <c r="E499" s="15"/>
      <c r="F499" s="13" t="s">
        <v>8</v>
      </c>
      <c r="G499" s="71">
        <v>174000</v>
      </c>
      <c r="H499" s="71">
        <v>0</v>
      </c>
      <c r="I499" s="71">
        <v>0</v>
      </c>
      <c r="J499" s="71">
        <f t="shared" si="25"/>
        <v>174000</v>
      </c>
    </row>
    <row r="500" spans="1:10" ht="13.5" customHeight="1">
      <c r="A500" s="32"/>
      <c r="B500" s="15"/>
      <c r="C500" s="15"/>
      <c r="D500" s="15"/>
      <c r="E500" s="15"/>
      <c r="F500" s="13" t="s">
        <v>79</v>
      </c>
      <c r="G500" s="71">
        <v>16000</v>
      </c>
      <c r="H500" s="71">
        <v>0</v>
      </c>
      <c r="I500" s="71">
        <v>0</v>
      </c>
      <c r="J500" s="71">
        <f t="shared" si="25"/>
        <v>16000</v>
      </c>
    </row>
    <row r="501" spans="1:10" ht="13.5" customHeight="1">
      <c r="A501" s="76"/>
      <c r="B501" s="77"/>
      <c r="C501" s="15"/>
      <c r="D501" s="15"/>
      <c r="E501" s="15"/>
      <c r="F501" s="13" t="s">
        <v>270</v>
      </c>
      <c r="G501" s="71">
        <v>924000</v>
      </c>
      <c r="H501" s="71">
        <v>0</v>
      </c>
      <c r="I501" s="71">
        <v>0</v>
      </c>
      <c r="J501" s="71">
        <f t="shared" si="25"/>
        <v>924000</v>
      </c>
    </row>
    <row r="502" spans="1:10" ht="13.5" customHeight="1">
      <c r="A502" s="204"/>
      <c r="B502" s="204"/>
      <c r="C502" s="204"/>
      <c r="D502" s="15"/>
      <c r="E502" s="15"/>
      <c r="F502" s="13" t="s">
        <v>88</v>
      </c>
      <c r="G502" s="71">
        <v>240000</v>
      </c>
      <c r="H502" s="71">
        <v>0</v>
      </c>
      <c r="I502" s="71">
        <v>0</v>
      </c>
      <c r="J502" s="71">
        <f t="shared" si="25"/>
        <v>240000</v>
      </c>
    </row>
    <row r="503" spans="1:10" ht="12.75" customHeight="1">
      <c r="A503" s="26"/>
      <c r="B503" s="26"/>
      <c r="C503" s="94"/>
      <c r="D503" s="15"/>
      <c r="E503" s="15"/>
      <c r="F503" s="13" t="s">
        <v>30</v>
      </c>
      <c r="G503" s="71">
        <v>1802000</v>
      </c>
      <c r="H503" s="71">
        <v>0</v>
      </c>
      <c r="I503" s="71">
        <v>0</v>
      </c>
      <c r="J503" s="71">
        <f t="shared" si="25"/>
        <v>1802000</v>
      </c>
    </row>
    <row r="504" spans="1:10" ht="12.75" customHeight="1">
      <c r="A504" s="83"/>
      <c r="B504" s="84"/>
      <c r="C504" s="15"/>
      <c r="D504" s="15"/>
      <c r="E504" s="15"/>
      <c r="F504" s="13" t="s">
        <v>33</v>
      </c>
      <c r="G504" s="71">
        <v>22000</v>
      </c>
      <c r="H504" s="71">
        <v>0</v>
      </c>
      <c r="I504" s="71">
        <v>0</v>
      </c>
      <c r="J504" s="71">
        <f t="shared" si="25"/>
        <v>22000</v>
      </c>
    </row>
    <row r="505" spans="1:10" ht="14.25" customHeight="1">
      <c r="A505" s="32"/>
      <c r="B505" s="15"/>
      <c r="C505" s="15"/>
      <c r="D505" s="15"/>
      <c r="E505" s="15"/>
      <c r="F505" s="13" t="s">
        <v>11</v>
      </c>
      <c r="G505" s="71">
        <v>162904</v>
      </c>
      <c r="H505" s="71">
        <v>0</v>
      </c>
      <c r="I505" s="71">
        <v>0</v>
      </c>
      <c r="J505" s="71">
        <f t="shared" si="25"/>
        <v>162904</v>
      </c>
    </row>
    <row r="506" spans="1:10" ht="13.5" customHeight="1">
      <c r="A506" s="32"/>
      <c r="B506" s="15"/>
      <c r="C506" s="15"/>
      <c r="D506" s="15"/>
      <c r="E506" s="15"/>
      <c r="F506" s="7" t="s">
        <v>41</v>
      </c>
      <c r="G506" s="71">
        <v>71000</v>
      </c>
      <c r="H506" s="71">
        <v>0</v>
      </c>
      <c r="I506" s="71">
        <v>0</v>
      </c>
      <c r="J506" s="71">
        <f t="shared" si="25"/>
        <v>71000</v>
      </c>
    </row>
    <row r="507" spans="1:10" ht="13.5" customHeight="1">
      <c r="A507" s="32"/>
      <c r="B507" s="15"/>
      <c r="C507" s="15"/>
      <c r="D507" s="15"/>
      <c r="E507" s="15"/>
      <c r="F507" s="7" t="s">
        <v>42</v>
      </c>
      <c r="G507" s="71">
        <v>442000</v>
      </c>
      <c r="H507" s="71">
        <v>0</v>
      </c>
      <c r="I507" s="71">
        <v>0</v>
      </c>
      <c r="J507" s="71">
        <f t="shared" si="25"/>
        <v>442000</v>
      </c>
    </row>
    <row r="508" spans="1:10" ht="13.5" customHeight="1">
      <c r="A508" s="32"/>
      <c r="B508" s="15"/>
      <c r="C508" s="15"/>
      <c r="D508" s="15"/>
      <c r="E508" s="15"/>
      <c r="F508" s="13" t="s">
        <v>45</v>
      </c>
      <c r="G508" s="71">
        <v>240000</v>
      </c>
      <c r="H508" s="71">
        <v>0</v>
      </c>
      <c r="I508" s="71">
        <v>0</v>
      </c>
      <c r="J508" s="71">
        <f t="shared" si="25"/>
        <v>240000</v>
      </c>
    </row>
    <row r="509" spans="1:10" ht="13.5" customHeight="1">
      <c r="A509" s="32"/>
      <c r="B509" s="15"/>
      <c r="C509" s="15"/>
      <c r="D509" s="15"/>
      <c r="E509" s="15"/>
      <c r="F509" s="85" t="s">
        <v>122</v>
      </c>
      <c r="G509" s="71">
        <v>96000</v>
      </c>
      <c r="H509" s="71">
        <v>0</v>
      </c>
      <c r="I509" s="71">
        <v>0</v>
      </c>
      <c r="J509" s="71">
        <f t="shared" si="25"/>
        <v>96000</v>
      </c>
    </row>
    <row r="510" spans="1:10" ht="13.5" customHeight="1">
      <c r="A510" s="32"/>
      <c r="B510" s="15"/>
      <c r="C510" s="15"/>
      <c r="D510" s="15"/>
      <c r="E510" s="15"/>
      <c r="F510" s="85" t="s">
        <v>230</v>
      </c>
      <c r="G510" s="71">
        <v>38000</v>
      </c>
      <c r="H510" s="71">
        <v>0</v>
      </c>
      <c r="I510" s="71">
        <v>0</v>
      </c>
      <c r="J510" s="71">
        <f t="shared" si="25"/>
        <v>38000</v>
      </c>
    </row>
    <row r="511" spans="1:10" ht="13.5" customHeight="1">
      <c r="A511" s="32"/>
      <c r="B511" s="15"/>
      <c r="C511" s="15"/>
      <c r="D511" s="15"/>
      <c r="E511" s="15"/>
      <c r="F511" s="13" t="s">
        <v>55</v>
      </c>
      <c r="G511" s="71">
        <v>1300000</v>
      </c>
      <c r="H511" s="71">
        <v>0</v>
      </c>
      <c r="I511" s="71">
        <v>0</v>
      </c>
      <c r="J511" s="71">
        <f t="shared" si="25"/>
        <v>1300000</v>
      </c>
    </row>
    <row r="512" spans="1:10" ht="13.5" customHeight="1">
      <c r="A512" s="83"/>
      <c r="B512" s="84"/>
      <c r="C512" s="15"/>
      <c r="D512" s="15"/>
      <c r="E512" s="15"/>
      <c r="F512" s="13" t="s">
        <v>70</v>
      </c>
      <c r="G512" s="71">
        <v>80000</v>
      </c>
      <c r="H512" s="71">
        <v>0</v>
      </c>
      <c r="I512" s="71">
        <v>0</v>
      </c>
      <c r="J512" s="71">
        <f t="shared" si="25"/>
        <v>80000</v>
      </c>
    </row>
    <row r="513" spans="1:10" ht="13.5" customHeight="1">
      <c r="A513" s="83"/>
      <c r="B513" s="84"/>
      <c r="C513" s="15"/>
      <c r="D513" s="15">
        <v>170</v>
      </c>
      <c r="E513" s="15">
        <v>463</v>
      </c>
      <c r="F513" s="12" t="s">
        <v>75</v>
      </c>
      <c r="G513" s="63">
        <f>G514</f>
        <v>5041372</v>
      </c>
      <c r="H513" s="63">
        <f>H514</f>
        <v>0</v>
      </c>
      <c r="I513" s="63">
        <f>I514</f>
        <v>0</v>
      </c>
      <c r="J513" s="63">
        <f t="shared" si="25"/>
        <v>5041372</v>
      </c>
    </row>
    <row r="514" spans="1:10" ht="13.5" customHeight="1">
      <c r="A514" s="32"/>
      <c r="B514" s="15"/>
      <c r="C514" s="15"/>
      <c r="D514" s="15"/>
      <c r="E514" s="15"/>
      <c r="F514" s="12" t="s">
        <v>260</v>
      </c>
      <c r="G514" s="63">
        <f>SUM(G515:G521)+SUM(G522:G528)</f>
        <v>5041372</v>
      </c>
      <c r="H514" s="63">
        <f>SUM(H515:H521)+SUM(H522:H528)</f>
        <v>0</v>
      </c>
      <c r="I514" s="63">
        <f>SUM(I515:I521)+SUM(I522:I528)</f>
        <v>0</v>
      </c>
      <c r="J514" s="63">
        <f t="shared" si="25"/>
        <v>5041372</v>
      </c>
    </row>
    <row r="515" spans="1:10" ht="13.5" customHeight="1">
      <c r="A515" s="32"/>
      <c r="B515" s="15"/>
      <c r="C515" s="15"/>
      <c r="D515" s="15"/>
      <c r="E515" s="15"/>
      <c r="F515" s="13" t="s">
        <v>8</v>
      </c>
      <c r="G515" s="71">
        <v>544000</v>
      </c>
      <c r="H515" s="71">
        <v>0</v>
      </c>
      <c r="I515" s="71">
        <v>0</v>
      </c>
      <c r="J515" s="71">
        <f t="shared" si="25"/>
        <v>544000</v>
      </c>
    </row>
    <row r="516" spans="1:10" ht="13.5" customHeight="1">
      <c r="A516" s="32"/>
      <c r="B516" s="15"/>
      <c r="C516" s="15"/>
      <c r="D516" s="15"/>
      <c r="E516" s="15"/>
      <c r="F516" s="13" t="s">
        <v>79</v>
      </c>
      <c r="G516" s="71">
        <v>22000</v>
      </c>
      <c r="H516" s="71">
        <v>0</v>
      </c>
      <c r="I516" s="71">
        <v>0</v>
      </c>
      <c r="J516" s="71">
        <f t="shared" si="25"/>
        <v>22000</v>
      </c>
    </row>
    <row r="517" spans="1:10" ht="13.5" customHeight="1">
      <c r="A517" s="32"/>
      <c r="B517" s="15"/>
      <c r="C517" s="15"/>
      <c r="D517" s="15"/>
      <c r="E517" s="15"/>
      <c r="F517" s="13" t="s">
        <v>270</v>
      </c>
      <c r="G517" s="71">
        <v>658000</v>
      </c>
      <c r="H517" s="71">
        <v>0</v>
      </c>
      <c r="I517" s="71">
        <v>0</v>
      </c>
      <c r="J517" s="71">
        <f t="shared" si="25"/>
        <v>658000</v>
      </c>
    </row>
    <row r="518" spans="1:10" ht="13.5" customHeight="1">
      <c r="A518" s="32"/>
      <c r="B518" s="15"/>
      <c r="C518" s="15"/>
      <c r="D518" s="15"/>
      <c r="E518" s="15"/>
      <c r="F518" s="13" t="s">
        <v>202</v>
      </c>
      <c r="G518" s="71">
        <v>185000</v>
      </c>
      <c r="H518" s="71">
        <v>0</v>
      </c>
      <c r="I518" s="71">
        <v>0</v>
      </c>
      <c r="J518" s="71">
        <f t="shared" si="25"/>
        <v>185000</v>
      </c>
    </row>
    <row r="519" spans="1:10" ht="13.5" customHeight="1">
      <c r="A519" s="32"/>
      <c r="B519" s="15"/>
      <c r="C519" s="15"/>
      <c r="D519" s="15"/>
      <c r="E519" s="15"/>
      <c r="F519" s="13" t="s">
        <v>30</v>
      </c>
      <c r="G519" s="71">
        <v>1466000</v>
      </c>
      <c r="H519" s="71">
        <v>0</v>
      </c>
      <c r="I519" s="71">
        <v>0</v>
      </c>
      <c r="J519" s="71">
        <f t="shared" si="25"/>
        <v>1466000</v>
      </c>
    </row>
    <row r="520" spans="1:10" ht="13.5" customHeight="1">
      <c r="A520" s="32"/>
      <c r="B520" s="15"/>
      <c r="C520" s="15"/>
      <c r="D520" s="15"/>
      <c r="E520" s="15"/>
      <c r="F520" s="13" t="s">
        <v>33</v>
      </c>
      <c r="G520" s="71">
        <v>17000</v>
      </c>
      <c r="H520" s="71">
        <v>0</v>
      </c>
      <c r="I520" s="71">
        <v>0</v>
      </c>
      <c r="J520" s="71">
        <f t="shared" si="25"/>
        <v>17000</v>
      </c>
    </row>
    <row r="521" spans="1:10" ht="13.5" customHeight="1" thickBot="1">
      <c r="A521" s="33"/>
      <c r="B521" s="34"/>
      <c r="C521" s="34"/>
      <c r="D521" s="34"/>
      <c r="E521" s="34"/>
      <c r="F521" s="39" t="s">
        <v>11</v>
      </c>
      <c r="G521" s="73">
        <v>202372</v>
      </c>
      <c r="H521" s="73">
        <v>0</v>
      </c>
      <c r="I521" s="73">
        <v>0</v>
      </c>
      <c r="J521" s="71">
        <f t="shared" si="25"/>
        <v>202372</v>
      </c>
    </row>
    <row r="522" spans="1:10" ht="13.5" customHeight="1">
      <c r="A522" s="32"/>
      <c r="B522" s="84"/>
      <c r="C522" s="84"/>
      <c r="D522" s="84"/>
      <c r="E522" s="137"/>
      <c r="F522" s="140" t="s">
        <v>41</v>
      </c>
      <c r="G522" s="141">
        <v>54000</v>
      </c>
      <c r="H522" s="141">
        <v>0</v>
      </c>
      <c r="I522" s="141">
        <v>0</v>
      </c>
      <c r="J522" s="71">
        <f aca="true" t="shared" si="26" ref="J522:J563">G522+H522+I522</f>
        <v>54000</v>
      </c>
    </row>
    <row r="523" spans="1:10" ht="13.5" customHeight="1">
      <c r="A523" s="32"/>
      <c r="B523" s="15"/>
      <c r="C523" s="15"/>
      <c r="D523" s="15"/>
      <c r="E523" s="15"/>
      <c r="F523" s="13" t="s">
        <v>42</v>
      </c>
      <c r="G523" s="71">
        <v>315000</v>
      </c>
      <c r="H523" s="71">
        <v>0</v>
      </c>
      <c r="I523" s="71">
        <v>0</v>
      </c>
      <c r="J523" s="71">
        <f t="shared" si="26"/>
        <v>315000</v>
      </c>
    </row>
    <row r="524" spans="1:10" ht="13.5" customHeight="1">
      <c r="A524" s="32"/>
      <c r="B524" s="15"/>
      <c r="C524" s="15"/>
      <c r="D524" s="15"/>
      <c r="E524" s="15"/>
      <c r="F524" s="13" t="s">
        <v>45</v>
      </c>
      <c r="G524" s="71">
        <v>337000</v>
      </c>
      <c r="H524" s="71">
        <v>0</v>
      </c>
      <c r="I524" s="71">
        <v>0</v>
      </c>
      <c r="J524" s="71">
        <f t="shared" si="26"/>
        <v>337000</v>
      </c>
    </row>
    <row r="525" spans="1:10" ht="13.5" customHeight="1">
      <c r="A525" s="32"/>
      <c r="B525" s="15"/>
      <c r="C525" s="15"/>
      <c r="D525" s="15"/>
      <c r="E525" s="15"/>
      <c r="F525" s="85" t="s">
        <v>122</v>
      </c>
      <c r="G525" s="71">
        <v>44000</v>
      </c>
      <c r="H525" s="71">
        <v>0</v>
      </c>
      <c r="I525" s="71">
        <v>0</v>
      </c>
      <c r="J525" s="71">
        <f t="shared" si="26"/>
        <v>44000</v>
      </c>
    </row>
    <row r="526" spans="1:10" ht="13.5" customHeight="1">
      <c r="A526" s="32"/>
      <c r="B526" s="15"/>
      <c r="C526" s="15"/>
      <c r="D526" s="15"/>
      <c r="E526" s="15"/>
      <c r="F526" s="85" t="s">
        <v>230</v>
      </c>
      <c r="G526" s="71">
        <v>17000</v>
      </c>
      <c r="H526" s="71">
        <v>0</v>
      </c>
      <c r="I526" s="71">
        <v>0</v>
      </c>
      <c r="J526" s="71">
        <f t="shared" si="26"/>
        <v>17000</v>
      </c>
    </row>
    <row r="527" spans="1:10" ht="13.5" customHeight="1">
      <c r="A527" s="32"/>
      <c r="B527" s="15"/>
      <c r="C527" s="15"/>
      <c r="D527" s="15"/>
      <c r="E527" s="15"/>
      <c r="F527" s="13" t="s">
        <v>55</v>
      </c>
      <c r="G527" s="71">
        <v>1030000</v>
      </c>
      <c r="H527" s="71">
        <v>0</v>
      </c>
      <c r="I527" s="71">
        <v>0</v>
      </c>
      <c r="J527" s="71">
        <f t="shared" si="26"/>
        <v>1030000</v>
      </c>
    </row>
    <row r="528" spans="1:10" ht="13.5" customHeight="1">
      <c r="A528" s="32"/>
      <c r="B528" s="15"/>
      <c r="C528" s="15"/>
      <c r="D528" s="15"/>
      <c r="E528" s="15"/>
      <c r="F528" s="13" t="s">
        <v>70</v>
      </c>
      <c r="G528" s="71">
        <v>150000</v>
      </c>
      <c r="H528" s="71">
        <v>0</v>
      </c>
      <c r="I528" s="71">
        <v>0</v>
      </c>
      <c r="J528" s="71">
        <f t="shared" si="26"/>
        <v>150000</v>
      </c>
    </row>
    <row r="529" spans="1:10" ht="13.5" customHeight="1">
      <c r="A529" s="32"/>
      <c r="B529" s="15"/>
      <c r="C529" s="15"/>
      <c r="D529" s="15">
        <v>171</v>
      </c>
      <c r="E529" s="15">
        <v>463</v>
      </c>
      <c r="F529" s="12" t="s">
        <v>75</v>
      </c>
      <c r="G529" s="63">
        <f>G530</f>
        <v>6003500</v>
      </c>
      <c r="H529" s="63">
        <f>H530</f>
        <v>0</v>
      </c>
      <c r="I529" s="63">
        <f>I530</f>
        <v>0</v>
      </c>
      <c r="J529" s="63">
        <f t="shared" si="26"/>
        <v>6003500</v>
      </c>
    </row>
    <row r="530" spans="1:10" ht="13.5" customHeight="1">
      <c r="A530" s="32"/>
      <c r="B530" s="15"/>
      <c r="C530" s="15"/>
      <c r="D530" s="15"/>
      <c r="E530" s="15"/>
      <c r="F530" s="12" t="s">
        <v>117</v>
      </c>
      <c r="G530" s="63">
        <f>SUM(G531:G544)</f>
        <v>6003500</v>
      </c>
      <c r="H530" s="63">
        <f>SUM(H531:H544)</f>
        <v>0</v>
      </c>
      <c r="I530" s="63">
        <f>SUM(I531:I544)</f>
        <v>0</v>
      </c>
      <c r="J530" s="63">
        <f t="shared" si="26"/>
        <v>6003500</v>
      </c>
    </row>
    <row r="531" spans="1:10" ht="13.5" customHeight="1">
      <c r="A531" s="32"/>
      <c r="B531" s="15"/>
      <c r="C531" s="15"/>
      <c r="D531" s="15"/>
      <c r="E531" s="15"/>
      <c r="F531" s="13" t="s">
        <v>8</v>
      </c>
      <c r="G531" s="71">
        <v>746500</v>
      </c>
      <c r="H531" s="71">
        <v>0</v>
      </c>
      <c r="I531" s="71">
        <v>0</v>
      </c>
      <c r="J531" s="71">
        <f t="shared" si="26"/>
        <v>746500</v>
      </c>
    </row>
    <row r="532" spans="1:10" ht="13.5" customHeight="1">
      <c r="A532" s="32"/>
      <c r="B532" s="15"/>
      <c r="C532" s="15"/>
      <c r="D532" s="15"/>
      <c r="E532" s="15"/>
      <c r="F532" s="13" t="s">
        <v>79</v>
      </c>
      <c r="G532" s="71">
        <v>16000</v>
      </c>
      <c r="H532" s="71">
        <v>0</v>
      </c>
      <c r="I532" s="71">
        <v>0</v>
      </c>
      <c r="J532" s="71">
        <f t="shared" si="26"/>
        <v>16000</v>
      </c>
    </row>
    <row r="533" spans="1:10" ht="13.5" customHeight="1">
      <c r="A533" s="32"/>
      <c r="B533" s="15"/>
      <c r="C533" s="15"/>
      <c r="D533" s="15"/>
      <c r="E533" s="15"/>
      <c r="F533" s="13" t="s">
        <v>271</v>
      </c>
      <c r="G533" s="71">
        <v>603000</v>
      </c>
      <c r="H533" s="71">
        <v>0</v>
      </c>
      <c r="I533" s="71">
        <v>0</v>
      </c>
      <c r="J533" s="71">
        <f t="shared" si="26"/>
        <v>603000</v>
      </c>
    </row>
    <row r="534" spans="1:10" ht="13.5" customHeight="1">
      <c r="A534" s="32"/>
      <c r="B534" s="15"/>
      <c r="C534" s="15"/>
      <c r="D534" s="15"/>
      <c r="E534" s="15"/>
      <c r="F534" s="13" t="s">
        <v>202</v>
      </c>
      <c r="G534" s="71">
        <v>217000</v>
      </c>
      <c r="H534" s="71">
        <v>0</v>
      </c>
      <c r="I534" s="71">
        <v>0</v>
      </c>
      <c r="J534" s="71">
        <f t="shared" si="26"/>
        <v>217000</v>
      </c>
    </row>
    <row r="535" spans="1:10" ht="13.5" customHeight="1">
      <c r="A535" s="32"/>
      <c r="B535" s="15"/>
      <c r="C535" s="15"/>
      <c r="D535" s="15"/>
      <c r="E535" s="15"/>
      <c r="F535" s="13" t="s">
        <v>30</v>
      </c>
      <c r="G535" s="23">
        <v>1298000</v>
      </c>
      <c r="H535" s="23">
        <v>0</v>
      </c>
      <c r="I535" s="23">
        <v>0</v>
      </c>
      <c r="J535" s="71">
        <f t="shared" si="26"/>
        <v>1298000</v>
      </c>
    </row>
    <row r="536" spans="1:10" ht="13.5" customHeight="1">
      <c r="A536" s="32"/>
      <c r="B536" s="15"/>
      <c r="C536" s="15"/>
      <c r="D536" s="15"/>
      <c r="E536" s="15"/>
      <c r="F536" s="13" t="s">
        <v>33</v>
      </c>
      <c r="G536" s="23">
        <v>24000</v>
      </c>
      <c r="H536" s="23">
        <v>0</v>
      </c>
      <c r="I536" s="23">
        <v>0</v>
      </c>
      <c r="J536" s="71">
        <f t="shared" si="26"/>
        <v>24000</v>
      </c>
    </row>
    <row r="537" spans="1:10" ht="13.5" customHeight="1">
      <c r="A537" s="32"/>
      <c r="B537" s="15"/>
      <c r="C537" s="15"/>
      <c r="D537" s="15"/>
      <c r="E537" s="15"/>
      <c r="F537" s="13" t="s">
        <v>11</v>
      </c>
      <c r="G537" s="23">
        <v>228000</v>
      </c>
      <c r="H537" s="23">
        <v>0</v>
      </c>
      <c r="I537" s="23">
        <v>0</v>
      </c>
      <c r="J537" s="71">
        <f t="shared" si="26"/>
        <v>228000</v>
      </c>
    </row>
    <row r="538" spans="1:10" ht="13.5" customHeight="1">
      <c r="A538" s="76"/>
      <c r="B538" s="77"/>
      <c r="C538" s="15"/>
      <c r="D538" s="15"/>
      <c r="E538" s="15"/>
      <c r="F538" s="13" t="s">
        <v>41</v>
      </c>
      <c r="G538" s="23">
        <v>44000</v>
      </c>
      <c r="H538" s="23">
        <v>0</v>
      </c>
      <c r="I538" s="23">
        <v>0</v>
      </c>
      <c r="J538" s="71">
        <f t="shared" si="26"/>
        <v>44000</v>
      </c>
    </row>
    <row r="539" spans="1:10" ht="13.5" customHeight="1">
      <c r="A539" s="204"/>
      <c r="B539" s="204"/>
      <c r="C539" s="204"/>
      <c r="D539" s="15"/>
      <c r="E539" s="15"/>
      <c r="F539" s="13" t="s">
        <v>42</v>
      </c>
      <c r="G539" s="23">
        <v>120000</v>
      </c>
      <c r="H539" s="23">
        <v>0</v>
      </c>
      <c r="I539" s="23">
        <v>0</v>
      </c>
      <c r="J539" s="71">
        <f t="shared" si="26"/>
        <v>120000</v>
      </c>
    </row>
    <row r="540" spans="1:10" ht="15" customHeight="1">
      <c r="A540" s="26"/>
      <c r="B540" s="26"/>
      <c r="C540" s="94"/>
      <c r="D540" s="15"/>
      <c r="E540" s="15"/>
      <c r="F540" s="13" t="s">
        <v>45</v>
      </c>
      <c r="G540" s="23">
        <v>134000</v>
      </c>
      <c r="H540" s="23">
        <v>0</v>
      </c>
      <c r="I540" s="23">
        <v>0</v>
      </c>
      <c r="J540" s="71">
        <f t="shared" si="26"/>
        <v>134000</v>
      </c>
    </row>
    <row r="541" spans="1:10" ht="12" customHeight="1">
      <c r="A541" s="206"/>
      <c r="B541" s="207"/>
      <c r="C541" s="15"/>
      <c r="D541" s="15"/>
      <c r="E541" s="15"/>
      <c r="F541" s="85" t="s">
        <v>122</v>
      </c>
      <c r="G541" s="23">
        <v>27000</v>
      </c>
      <c r="H541" s="23">
        <v>0</v>
      </c>
      <c r="I541" s="23">
        <v>0</v>
      </c>
      <c r="J541" s="71">
        <f t="shared" si="26"/>
        <v>27000</v>
      </c>
    </row>
    <row r="542" spans="1:10" ht="13.5" customHeight="1">
      <c r="A542" s="15"/>
      <c r="B542" s="15"/>
      <c r="C542" s="15"/>
      <c r="D542" s="15"/>
      <c r="E542" s="15"/>
      <c r="F542" s="85" t="s">
        <v>207</v>
      </c>
      <c r="G542" s="23">
        <v>26000</v>
      </c>
      <c r="H542" s="23">
        <v>0</v>
      </c>
      <c r="I542" s="23">
        <v>0</v>
      </c>
      <c r="J542" s="71">
        <f t="shared" si="26"/>
        <v>26000</v>
      </c>
    </row>
    <row r="543" spans="1:10" ht="13.5" customHeight="1">
      <c r="A543" s="32"/>
      <c r="B543" s="15"/>
      <c r="C543" s="15"/>
      <c r="D543" s="15"/>
      <c r="E543" s="15"/>
      <c r="F543" s="13" t="s">
        <v>55</v>
      </c>
      <c r="G543" s="23">
        <v>2320000</v>
      </c>
      <c r="H543" s="23">
        <v>0</v>
      </c>
      <c r="I543" s="23">
        <v>0</v>
      </c>
      <c r="J543" s="71">
        <f t="shared" si="26"/>
        <v>2320000</v>
      </c>
    </row>
    <row r="544" spans="1:10" ht="13.5" customHeight="1">
      <c r="A544" s="32"/>
      <c r="B544" s="15"/>
      <c r="C544" s="15"/>
      <c r="D544" s="15"/>
      <c r="E544" s="15"/>
      <c r="F544" s="13" t="s">
        <v>70</v>
      </c>
      <c r="G544" s="23">
        <v>200000</v>
      </c>
      <c r="H544" s="23">
        <v>0</v>
      </c>
      <c r="I544" s="23">
        <v>0</v>
      </c>
      <c r="J544" s="71">
        <f t="shared" si="26"/>
        <v>200000</v>
      </c>
    </row>
    <row r="545" spans="1:10" ht="13.5" customHeight="1">
      <c r="A545" s="32"/>
      <c r="B545" s="15"/>
      <c r="C545" s="15"/>
      <c r="D545" s="15">
        <v>172</v>
      </c>
      <c r="E545" s="15">
        <v>463</v>
      </c>
      <c r="F545" s="12" t="s">
        <v>75</v>
      </c>
      <c r="G545" s="63">
        <f>G546</f>
        <v>4712000</v>
      </c>
      <c r="H545" s="63">
        <f>H546</f>
        <v>0</v>
      </c>
      <c r="I545" s="63">
        <f>I546</f>
        <v>0</v>
      </c>
      <c r="J545" s="63">
        <f t="shared" si="26"/>
        <v>4712000</v>
      </c>
    </row>
    <row r="546" spans="1:10" ht="13.5" customHeight="1">
      <c r="A546" s="32"/>
      <c r="B546" s="15"/>
      <c r="C546" s="15"/>
      <c r="D546" s="94"/>
      <c r="E546" s="94"/>
      <c r="F546" s="12" t="s">
        <v>116</v>
      </c>
      <c r="G546" s="63">
        <f>G547+G548+G549+G550+G551+G552+G553+G554+G555+G556+G557+G558+G559+G560+G561</f>
        <v>4712000</v>
      </c>
      <c r="H546" s="63">
        <f>H547+H548+H549+H550+H551+H552+H553+H554+H555+H556+H557+H558+H559+H560+H561</f>
        <v>0</v>
      </c>
      <c r="I546" s="63">
        <f>I547+I548+I549+I550+I551+I552+I553+I554+I555+I556+I557+I558+I559+I560+I561</f>
        <v>0</v>
      </c>
      <c r="J546" s="63">
        <f t="shared" si="26"/>
        <v>4712000</v>
      </c>
    </row>
    <row r="547" spans="1:10" ht="13.5" customHeight="1">
      <c r="A547" s="32"/>
      <c r="B547" s="15"/>
      <c r="C547" s="15"/>
      <c r="D547" s="94"/>
      <c r="E547" s="94"/>
      <c r="F547" s="13" t="s">
        <v>8</v>
      </c>
      <c r="G547" s="71">
        <v>264000</v>
      </c>
      <c r="H547" s="71">
        <v>0</v>
      </c>
      <c r="I547" s="71">
        <v>0</v>
      </c>
      <c r="J547" s="71">
        <f t="shared" si="26"/>
        <v>264000</v>
      </c>
    </row>
    <row r="548" spans="1:10" ht="13.5" customHeight="1">
      <c r="A548" s="32"/>
      <c r="B548" s="15"/>
      <c r="C548" s="15"/>
      <c r="D548" s="94"/>
      <c r="E548" s="94"/>
      <c r="F548" s="13" t="s">
        <v>79</v>
      </c>
      <c r="G548" s="71">
        <v>12000</v>
      </c>
      <c r="H548" s="71">
        <v>0</v>
      </c>
      <c r="I548" s="71">
        <v>0</v>
      </c>
      <c r="J548" s="71">
        <f t="shared" si="26"/>
        <v>12000</v>
      </c>
    </row>
    <row r="549" spans="1:10" ht="13.5" customHeight="1">
      <c r="A549" s="32"/>
      <c r="B549" s="15"/>
      <c r="C549" s="15"/>
      <c r="D549" s="94"/>
      <c r="E549" s="94"/>
      <c r="F549" s="13" t="s">
        <v>270</v>
      </c>
      <c r="G549" s="71">
        <v>1082000</v>
      </c>
      <c r="H549" s="71">
        <v>0</v>
      </c>
      <c r="I549" s="71">
        <v>0</v>
      </c>
      <c r="J549" s="71">
        <f t="shared" si="26"/>
        <v>1082000</v>
      </c>
    </row>
    <row r="550" spans="1:10" ht="13.5" customHeight="1">
      <c r="A550" s="40"/>
      <c r="B550" s="19"/>
      <c r="C550" s="19"/>
      <c r="D550" s="94"/>
      <c r="E550" s="94"/>
      <c r="F550" s="13" t="s">
        <v>202</v>
      </c>
      <c r="G550" s="71">
        <v>200000</v>
      </c>
      <c r="H550" s="71">
        <v>0</v>
      </c>
      <c r="I550" s="71">
        <v>0</v>
      </c>
      <c r="J550" s="71">
        <f t="shared" si="26"/>
        <v>200000</v>
      </c>
    </row>
    <row r="551" spans="1:10" ht="13.5" customHeight="1">
      <c r="A551" s="40"/>
      <c r="B551" s="19"/>
      <c r="C551" s="19"/>
      <c r="D551" s="94"/>
      <c r="E551" s="94"/>
      <c r="F551" s="13" t="s">
        <v>30</v>
      </c>
      <c r="G551" s="71">
        <v>1654000</v>
      </c>
      <c r="H551" s="71">
        <v>0</v>
      </c>
      <c r="I551" s="71">
        <v>0</v>
      </c>
      <c r="J551" s="71">
        <f t="shared" si="26"/>
        <v>1654000</v>
      </c>
    </row>
    <row r="552" spans="1:10" ht="13.5" customHeight="1">
      <c r="A552" s="40"/>
      <c r="B552" s="19"/>
      <c r="C552" s="19"/>
      <c r="D552" s="94"/>
      <c r="E552" s="94"/>
      <c r="F552" s="13" t="s">
        <v>261</v>
      </c>
      <c r="G552" s="71">
        <v>37000</v>
      </c>
      <c r="H552" s="71">
        <v>0</v>
      </c>
      <c r="I552" s="71">
        <v>0</v>
      </c>
      <c r="J552" s="71">
        <f t="shared" si="26"/>
        <v>37000</v>
      </c>
    </row>
    <row r="553" spans="1:10" ht="13.5" customHeight="1">
      <c r="A553" s="40"/>
      <c r="B553" s="19"/>
      <c r="C553" s="19"/>
      <c r="D553" s="94"/>
      <c r="E553" s="94"/>
      <c r="F553" s="13" t="s">
        <v>11</v>
      </c>
      <c r="G553" s="71">
        <v>166000</v>
      </c>
      <c r="H553" s="71">
        <v>0</v>
      </c>
      <c r="I553" s="71">
        <v>0</v>
      </c>
      <c r="J553" s="71">
        <f t="shared" si="26"/>
        <v>166000</v>
      </c>
    </row>
    <row r="554" spans="1:10" ht="13.5" customHeight="1">
      <c r="A554" s="41"/>
      <c r="B554" s="7"/>
      <c r="C554" s="8"/>
      <c r="D554" s="94"/>
      <c r="E554" s="94"/>
      <c r="F554" s="13" t="s">
        <v>41</v>
      </c>
      <c r="G554" s="71">
        <v>120000</v>
      </c>
      <c r="H554" s="71">
        <v>0</v>
      </c>
      <c r="I554" s="71">
        <v>0</v>
      </c>
      <c r="J554" s="71">
        <f t="shared" si="26"/>
        <v>120000</v>
      </c>
    </row>
    <row r="555" spans="1:10" ht="13.5" customHeight="1">
      <c r="A555" s="41"/>
      <c r="B555" s="7"/>
      <c r="C555" s="8"/>
      <c r="D555" s="94"/>
      <c r="E555" s="94"/>
      <c r="F555" s="13" t="s">
        <v>42</v>
      </c>
      <c r="G555" s="71">
        <v>304000</v>
      </c>
      <c r="H555" s="71">
        <v>0</v>
      </c>
      <c r="I555" s="71">
        <v>0</v>
      </c>
      <c r="J555" s="71">
        <f t="shared" si="26"/>
        <v>304000</v>
      </c>
    </row>
    <row r="556" spans="1:10" ht="12.75">
      <c r="A556" s="41"/>
      <c r="B556" s="7"/>
      <c r="C556" s="8"/>
      <c r="D556" s="94"/>
      <c r="E556" s="94"/>
      <c r="F556" s="13" t="s">
        <v>45</v>
      </c>
      <c r="G556" s="71">
        <v>321000</v>
      </c>
      <c r="H556" s="71">
        <v>0</v>
      </c>
      <c r="I556" s="71">
        <v>0</v>
      </c>
      <c r="J556" s="71">
        <f t="shared" si="26"/>
        <v>321000</v>
      </c>
    </row>
    <row r="557" spans="1:10" ht="12.75">
      <c r="A557" s="41"/>
      <c r="B557" s="7"/>
      <c r="C557" s="8"/>
      <c r="D557" s="94"/>
      <c r="E557" s="94"/>
      <c r="F557" s="85" t="s">
        <v>122</v>
      </c>
      <c r="G557" s="71">
        <v>84000</v>
      </c>
      <c r="H557" s="71">
        <v>0</v>
      </c>
      <c r="I557" s="71">
        <v>0</v>
      </c>
      <c r="J557" s="71">
        <f t="shared" si="26"/>
        <v>84000</v>
      </c>
    </row>
    <row r="558" spans="1:10" ht="12.75">
      <c r="A558" s="41"/>
      <c r="B558" s="7"/>
      <c r="C558" s="8"/>
      <c r="D558" s="94"/>
      <c r="E558" s="94"/>
      <c r="F558" s="85" t="s">
        <v>207</v>
      </c>
      <c r="G558" s="71">
        <v>18000</v>
      </c>
      <c r="H558" s="71">
        <v>0</v>
      </c>
      <c r="I558" s="71">
        <v>0</v>
      </c>
      <c r="J558" s="71">
        <f t="shared" si="26"/>
        <v>18000</v>
      </c>
    </row>
    <row r="559" spans="1:10" ht="12.75">
      <c r="A559" s="41"/>
      <c r="B559" s="7"/>
      <c r="C559" s="8"/>
      <c r="D559" s="94"/>
      <c r="E559" s="94"/>
      <c r="F559" s="13" t="s">
        <v>55</v>
      </c>
      <c r="G559" s="71">
        <v>250000</v>
      </c>
      <c r="H559" s="71">
        <v>0</v>
      </c>
      <c r="I559" s="71">
        <v>0</v>
      </c>
      <c r="J559" s="71">
        <f t="shared" si="26"/>
        <v>250000</v>
      </c>
    </row>
    <row r="560" spans="1:10" ht="12.75">
      <c r="A560" s="41"/>
      <c r="B560" s="7"/>
      <c r="C560" s="8"/>
      <c r="D560" s="94"/>
      <c r="E560" s="94"/>
      <c r="F560" s="87" t="s">
        <v>70</v>
      </c>
      <c r="G560" s="71">
        <v>200000</v>
      </c>
      <c r="H560" s="71">
        <v>0</v>
      </c>
      <c r="I560" s="71">
        <v>0</v>
      </c>
      <c r="J560" s="71">
        <f t="shared" si="26"/>
        <v>200000</v>
      </c>
    </row>
    <row r="561" spans="1:10" ht="12.75">
      <c r="A561" s="41"/>
      <c r="B561" s="7"/>
      <c r="C561" s="138"/>
      <c r="D561" s="150"/>
      <c r="E561" s="151"/>
      <c r="F561" s="85" t="s">
        <v>264</v>
      </c>
      <c r="G561" s="116">
        <v>0</v>
      </c>
      <c r="H561" s="116">
        <v>0</v>
      </c>
      <c r="I561" s="116">
        <v>0</v>
      </c>
      <c r="J561" s="71">
        <f>G561+H561+I561</f>
        <v>0</v>
      </c>
    </row>
    <row r="562" spans="1:10" ht="12.75">
      <c r="A562" s="41"/>
      <c r="B562" s="7"/>
      <c r="C562" s="8"/>
      <c r="D562" s="245">
        <v>173</v>
      </c>
      <c r="E562" s="153">
        <v>422</v>
      </c>
      <c r="F562" s="85" t="s">
        <v>350</v>
      </c>
      <c r="G562" s="250">
        <f>G563</f>
        <v>2500000</v>
      </c>
      <c r="H562" s="116">
        <v>0</v>
      </c>
      <c r="I562" s="116">
        <v>0</v>
      </c>
      <c r="J562" s="278">
        <f t="shared" si="26"/>
        <v>2500000</v>
      </c>
    </row>
    <row r="563" spans="1:10" ht="12.75">
      <c r="A563" s="41"/>
      <c r="B563" s="7"/>
      <c r="C563" s="8"/>
      <c r="D563" s="245"/>
      <c r="E563" s="153"/>
      <c r="F563" s="13" t="s">
        <v>351</v>
      </c>
      <c r="G563" s="116">
        <v>2500000</v>
      </c>
      <c r="H563" s="116">
        <v>0</v>
      </c>
      <c r="I563" s="116">
        <v>0</v>
      </c>
      <c r="J563" s="71">
        <f t="shared" si="26"/>
        <v>2500000</v>
      </c>
    </row>
    <row r="564" spans="1:10" ht="12.75">
      <c r="A564" s="32"/>
      <c r="B564" s="15"/>
      <c r="C564" s="15"/>
      <c r="D564" s="8">
        <v>174</v>
      </c>
      <c r="E564" s="84">
        <v>463</v>
      </c>
      <c r="F564" s="148" t="s">
        <v>75</v>
      </c>
      <c r="G564" s="149">
        <f>G565+G566</f>
        <v>500000</v>
      </c>
      <c r="H564" s="149">
        <f>H565</f>
        <v>0</v>
      </c>
      <c r="I564" s="149">
        <f>I565</f>
        <v>0</v>
      </c>
      <c r="J564" s="63">
        <f>G564+H564+I564</f>
        <v>500000</v>
      </c>
    </row>
    <row r="565" spans="1:10" ht="12.75">
      <c r="A565" s="105"/>
      <c r="B565" s="26"/>
      <c r="C565" s="94"/>
      <c r="D565" s="8"/>
      <c r="E565" s="15"/>
      <c r="F565" s="13" t="s">
        <v>120</v>
      </c>
      <c r="G565" s="23">
        <v>500000</v>
      </c>
      <c r="H565" s="23">
        <v>0</v>
      </c>
      <c r="I565" s="23">
        <v>0</v>
      </c>
      <c r="J565" s="63">
        <f>G565+H565+I565</f>
        <v>500000</v>
      </c>
    </row>
    <row r="566" spans="1:10" ht="12.75">
      <c r="A566" s="105"/>
      <c r="B566" s="26"/>
      <c r="C566" s="94"/>
      <c r="D566" s="8"/>
      <c r="E566" s="15"/>
      <c r="F566" s="13" t="s">
        <v>322</v>
      </c>
      <c r="G566" s="23">
        <v>0</v>
      </c>
      <c r="H566" s="23"/>
      <c r="I566" s="23"/>
      <c r="J566" s="63"/>
    </row>
    <row r="567" spans="1:10" ht="13.5" customHeight="1">
      <c r="A567" s="105"/>
      <c r="B567" s="26"/>
      <c r="C567" s="94"/>
      <c r="D567" s="8"/>
      <c r="E567" s="8"/>
      <c r="F567" s="12" t="s">
        <v>118</v>
      </c>
      <c r="G567" s="23"/>
      <c r="H567" s="23"/>
      <c r="I567" s="23"/>
      <c r="J567" s="7"/>
    </row>
    <row r="568" spans="1:10" ht="12.75">
      <c r="A568" s="105"/>
      <c r="B568" s="26"/>
      <c r="C568" s="94"/>
      <c r="D568" s="8"/>
      <c r="E568" s="25" t="s">
        <v>22</v>
      </c>
      <c r="F568" s="7" t="s">
        <v>14</v>
      </c>
      <c r="G568" s="65">
        <f>G480</f>
        <v>33778996</v>
      </c>
      <c r="H568" s="65">
        <f>H480</f>
        <v>0</v>
      </c>
      <c r="I568" s="65">
        <f>I480</f>
        <v>0</v>
      </c>
      <c r="J568" s="71">
        <f>G568+H568+I568</f>
        <v>33778996</v>
      </c>
    </row>
    <row r="569" spans="1:10" ht="12.75">
      <c r="A569" s="105"/>
      <c r="B569" s="26"/>
      <c r="C569" s="94"/>
      <c r="D569" s="8"/>
      <c r="E569" s="25" t="s">
        <v>22</v>
      </c>
      <c r="F569" s="13" t="s">
        <v>14</v>
      </c>
      <c r="G569" s="65">
        <v>0</v>
      </c>
      <c r="H569" s="65">
        <v>0</v>
      </c>
      <c r="I569" s="65">
        <v>0</v>
      </c>
      <c r="J569" s="71">
        <f>G569+H569+I569</f>
        <v>0</v>
      </c>
    </row>
    <row r="570" spans="1:10" ht="12.75">
      <c r="A570" s="105"/>
      <c r="B570" s="26"/>
      <c r="C570" s="94"/>
      <c r="D570" s="8"/>
      <c r="E570" s="8"/>
      <c r="F570" s="12" t="s">
        <v>119</v>
      </c>
      <c r="G570" s="66">
        <f>G568+G569</f>
        <v>33778996</v>
      </c>
      <c r="H570" s="66">
        <f>H568+H569</f>
        <v>0</v>
      </c>
      <c r="I570" s="66">
        <f>I568+I569</f>
        <v>0</v>
      </c>
      <c r="J570" s="71">
        <f>G570+H570+I570</f>
        <v>33778996</v>
      </c>
    </row>
    <row r="571" spans="1:10" ht="12.75">
      <c r="A571" s="105"/>
      <c r="B571" s="26"/>
      <c r="C571" s="94"/>
      <c r="D571" s="8"/>
      <c r="E571" s="8"/>
      <c r="F571" s="12" t="s">
        <v>327</v>
      </c>
      <c r="G571" s="65"/>
      <c r="H571" s="65"/>
      <c r="I571" s="65"/>
      <c r="J571" s="65"/>
    </row>
    <row r="572" spans="1:10" ht="12.75">
      <c r="A572" s="105"/>
      <c r="B572" s="26"/>
      <c r="C572" s="94"/>
      <c r="D572" s="8"/>
      <c r="E572" s="25" t="s">
        <v>22</v>
      </c>
      <c r="F572" s="7" t="s">
        <v>14</v>
      </c>
      <c r="G572" s="65">
        <f>G568</f>
        <v>33778996</v>
      </c>
      <c r="H572" s="65">
        <f>H568</f>
        <v>0</v>
      </c>
      <c r="I572" s="65">
        <f>I568</f>
        <v>0</v>
      </c>
      <c r="J572" s="71">
        <f aca="true" t="shared" si="27" ref="J572:J592">G572+H572+I572</f>
        <v>33778996</v>
      </c>
    </row>
    <row r="573" spans="1:10" ht="12.75">
      <c r="A573" s="105"/>
      <c r="B573" s="26"/>
      <c r="C573" s="94"/>
      <c r="D573" s="8"/>
      <c r="E573" s="8"/>
      <c r="F573" s="12" t="s">
        <v>279</v>
      </c>
      <c r="G573" s="66">
        <f>G572</f>
        <v>33778996</v>
      </c>
      <c r="H573" s="66">
        <f>H572</f>
        <v>0</v>
      </c>
      <c r="I573" s="66">
        <f>I572</f>
        <v>0</v>
      </c>
      <c r="J573" s="63">
        <f t="shared" si="27"/>
        <v>33778996</v>
      </c>
    </row>
    <row r="574" spans="1:10" ht="12.75">
      <c r="A574" s="105"/>
      <c r="B574" s="26" t="s">
        <v>223</v>
      </c>
      <c r="C574" s="94"/>
      <c r="D574" s="8"/>
      <c r="E574" s="8"/>
      <c r="F574" s="12" t="s">
        <v>121</v>
      </c>
      <c r="G574" s="66">
        <f aca="true" t="shared" si="28" ref="G574:I576">G575</f>
        <v>8322000</v>
      </c>
      <c r="H574" s="66">
        <f t="shared" si="28"/>
        <v>0</v>
      </c>
      <c r="I574" s="66">
        <f t="shared" si="28"/>
        <v>0</v>
      </c>
      <c r="J574" s="63">
        <f t="shared" si="27"/>
        <v>8322000</v>
      </c>
    </row>
    <row r="575" spans="1:10" ht="12.75">
      <c r="A575" s="105"/>
      <c r="B575" s="12"/>
      <c r="C575" s="138">
        <v>920</v>
      </c>
      <c r="D575" s="8"/>
      <c r="E575" s="8"/>
      <c r="F575" s="12" t="s">
        <v>121</v>
      </c>
      <c r="G575" s="66">
        <f t="shared" si="28"/>
        <v>8322000</v>
      </c>
      <c r="H575" s="66">
        <f t="shared" si="28"/>
        <v>0</v>
      </c>
      <c r="I575" s="66">
        <f t="shared" si="28"/>
        <v>0</v>
      </c>
      <c r="J575" s="63">
        <f t="shared" si="27"/>
        <v>8322000</v>
      </c>
    </row>
    <row r="576" spans="1:10" ht="12.75">
      <c r="A576" s="105"/>
      <c r="B576" s="26"/>
      <c r="C576" s="138"/>
      <c r="D576" s="8">
        <v>175</v>
      </c>
      <c r="E576" s="15">
        <v>463</v>
      </c>
      <c r="F576" s="12" t="s">
        <v>75</v>
      </c>
      <c r="G576" s="66">
        <f t="shared" si="28"/>
        <v>8322000</v>
      </c>
      <c r="H576" s="66">
        <f t="shared" si="28"/>
        <v>0</v>
      </c>
      <c r="I576" s="66">
        <f t="shared" si="28"/>
        <v>0</v>
      </c>
      <c r="J576" s="63">
        <f t="shared" si="27"/>
        <v>8322000</v>
      </c>
    </row>
    <row r="577" spans="1:10" ht="12.75">
      <c r="A577" s="105"/>
      <c r="B577" s="26"/>
      <c r="C577" s="94"/>
      <c r="D577" s="8"/>
      <c r="E577" s="15"/>
      <c r="F577" s="12" t="s">
        <v>267</v>
      </c>
      <c r="G577" s="66">
        <f>SUM(G578:G592)</f>
        <v>8322000</v>
      </c>
      <c r="H577" s="66">
        <f>SUM(H578:H591)</f>
        <v>0</v>
      </c>
      <c r="I577" s="66">
        <f>SUM(I578:I591)</f>
        <v>0</v>
      </c>
      <c r="J577" s="63">
        <f t="shared" si="27"/>
        <v>8322000</v>
      </c>
    </row>
    <row r="578" spans="1:10" ht="12.75">
      <c r="A578" s="105"/>
      <c r="B578" s="26"/>
      <c r="C578" s="94"/>
      <c r="D578" s="8"/>
      <c r="E578" s="15"/>
      <c r="F578" s="13" t="s">
        <v>8</v>
      </c>
      <c r="G578" s="23">
        <v>1100000</v>
      </c>
      <c r="H578" s="23">
        <v>0</v>
      </c>
      <c r="I578" s="23">
        <v>0</v>
      </c>
      <c r="J578" s="71">
        <f t="shared" si="27"/>
        <v>1100000</v>
      </c>
    </row>
    <row r="579" spans="1:10" ht="12.75">
      <c r="A579" s="209"/>
      <c r="B579" s="26"/>
      <c r="C579" s="94"/>
      <c r="D579" s="8"/>
      <c r="E579" s="15"/>
      <c r="F579" s="13" t="s">
        <v>79</v>
      </c>
      <c r="G579" s="23">
        <v>25000</v>
      </c>
      <c r="H579" s="23">
        <v>0</v>
      </c>
      <c r="I579" s="23">
        <v>0</v>
      </c>
      <c r="J579" s="71">
        <f t="shared" si="27"/>
        <v>25000</v>
      </c>
    </row>
    <row r="580" spans="1:10" ht="12.75">
      <c r="A580" s="209"/>
      <c r="B580" s="26"/>
      <c r="C580" s="94"/>
      <c r="D580" s="8"/>
      <c r="E580" s="15"/>
      <c r="F580" s="13" t="s">
        <v>114</v>
      </c>
      <c r="G580" s="23">
        <v>350000</v>
      </c>
      <c r="H580" s="23">
        <v>0</v>
      </c>
      <c r="I580" s="23">
        <v>0</v>
      </c>
      <c r="J580" s="71">
        <f t="shared" si="27"/>
        <v>350000</v>
      </c>
    </row>
    <row r="581" spans="1:10" ht="12.75">
      <c r="A581" s="204"/>
      <c r="B581" s="204"/>
      <c r="C581" s="204"/>
      <c r="D581" s="8"/>
      <c r="E581" s="15"/>
      <c r="F581" s="13" t="s">
        <v>202</v>
      </c>
      <c r="G581" s="23">
        <v>650000</v>
      </c>
      <c r="H581" s="23">
        <v>0</v>
      </c>
      <c r="I581" s="23">
        <v>0</v>
      </c>
      <c r="J581" s="71">
        <f t="shared" si="27"/>
        <v>650000</v>
      </c>
    </row>
    <row r="582" spans="1:10" ht="13.5" customHeight="1">
      <c r="A582" s="26"/>
      <c r="B582" s="26"/>
      <c r="C582" s="94"/>
      <c r="D582" s="208"/>
      <c r="E582" s="15"/>
      <c r="F582" s="13" t="s">
        <v>30</v>
      </c>
      <c r="G582" s="23">
        <v>2700000</v>
      </c>
      <c r="H582" s="23">
        <v>0</v>
      </c>
      <c r="I582" s="23">
        <v>0</v>
      </c>
      <c r="J582" s="71">
        <f t="shared" si="27"/>
        <v>2700000</v>
      </c>
    </row>
    <row r="583" spans="1:10" ht="12.75">
      <c r="A583" s="120"/>
      <c r="B583" s="121"/>
      <c r="C583" s="139"/>
      <c r="D583" s="142"/>
      <c r="E583" s="15"/>
      <c r="F583" s="13" t="s">
        <v>33</v>
      </c>
      <c r="G583" s="23">
        <v>120000</v>
      </c>
      <c r="H583" s="23">
        <v>0</v>
      </c>
      <c r="I583" s="23">
        <v>0</v>
      </c>
      <c r="J583" s="71">
        <f t="shared" si="27"/>
        <v>120000</v>
      </c>
    </row>
    <row r="584" spans="1:10" ht="12.75">
      <c r="A584" s="41"/>
      <c r="B584" s="7"/>
      <c r="C584" s="8"/>
      <c r="D584" s="8"/>
      <c r="E584" s="15"/>
      <c r="F584" s="13" t="s">
        <v>11</v>
      </c>
      <c r="G584" s="23">
        <v>277000</v>
      </c>
      <c r="H584" s="23">
        <v>0</v>
      </c>
      <c r="I584" s="23">
        <v>0</v>
      </c>
      <c r="J584" s="71">
        <f t="shared" si="27"/>
        <v>277000</v>
      </c>
    </row>
    <row r="585" spans="1:10" ht="12.75">
      <c r="A585" s="41"/>
      <c r="B585" s="7"/>
      <c r="C585" s="8"/>
      <c r="D585" s="8"/>
      <c r="E585" s="15"/>
      <c r="F585" s="13" t="s">
        <v>41</v>
      </c>
      <c r="G585" s="23">
        <v>115000</v>
      </c>
      <c r="H585" s="23">
        <v>0</v>
      </c>
      <c r="I585" s="23">
        <v>0</v>
      </c>
      <c r="J585" s="71">
        <f t="shared" si="27"/>
        <v>115000</v>
      </c>
    </row>
    <row r="586" spans="1:10" ht="12.75">
      <c r="A586" s="7"/>
      <c r="B586" s="7"/>
      <c r="C586" s="8"/>
      <c r="D586" s="8"/>
      <c r="E586" s="15"/>
      <c r="F586" s="13" t="s">
        <v>42</v>
      </c>
      <c r="G586" s="23">
        <v>1100000</v>
      </c>
      <c r="H586" s="23">
        <v>0</v>
      </c>
      <c r="I586" s="23">
        <v>0</v>
      </c>
      <c r="J586" s="71">
        <f t="shared" si="27"/>
        <v>1100000</v>
      </c>
    </row>
    <row r="587" spans="1:10" ht="12.75">
      <c r="A587" s="7"/>
      <c r="B587" s="7"/>
      <c r="C587" s="8"/>
      <c r="D587" s="8"/>
      <c r="E587" s="15"/>
      <c r="F587" s="13" t="s">
        <v>45</v>
      </c>
      <c r="G587" s="23">
        <v>1235000</v>
      </c>
      <c r="H587" s="23">
        <v>0</v>
      </c>
      <c r="I587" s="23">
        <v>0</v>
      </c>
      <c r="J587" s="71">
        <f t="shared" si="27"/>
        <v>1235000</v>
      </c>
    </row>
    <row r="588" spans="1:10" ht="12.75">
      <c r="A588" s="41"/>
      <c r="B588" s="7"/>
      <c r="C588" s="8"/>
      <c r="D588" s="8"/>
      <c r="E588" s="15"/>
      <c r="F588" s="13" t="s">
        <v>122</v>
      </c>
      <c r="G588" s="23">
        <v>160000</v>
      </c>
      <c r="H588" s="23">
        <v>0</v>
      </c>
      <c r="I588" s="23">
        <v>0</v>
      </c>
      <c r="J588" s="71">
        <f t="shared" si="27"/>
        <v>160000</v>
      </c>
    </row>
    <row r="589" spans="1:10" ht="12.75">
      <c r="A589" s="41"/>
      <c r="B589" s="7"/>
      <c r="C589" s="8"/>
      <c r="D589" s="8"/>
      <c r="E589" s="15"/>
      <c r="F589" s="85" t="s">
        <v>207</v>
      </c>
      <c r="G589" s="23">
        <v>40000</v>
      </c>
      <c r="H589" s="23">
        <v>0</v>
      </c>
      <c r="I589" s="23">
        <v>0</v>
      </c>
      <c r="J589" s="71">
        <f t="shared" si="27"/>
        <v>40000</v>
      </c>
    </row>
    <row r="590" spans="1:10" ht="12.75">
      <c r="A590" s="41"/>
      <c r="B590" s="7"/>
      <c r="C590" s="8"/>
      <c r="D590" s="8"/>
      <c r="E590" s="15"/>
      <c r="F590" s="13" t="s">
        <v>55</v>
      </c>
      <c r="G590" s="23">
        <v>200000</v>
      </c>
      <c r="H590" s="23">
        <v>0</v>
      </c>
      <c r="I590" s="23">
        <v>0</v>
      </c>
      <c r="J590" s="71">
        <f t="shared" si="27"/>
        <v>200000</v>
      </c>
    </row>
    <row r="591" spans="1:10" ht="12.75">
      <c r="A591" s="41"/>
      <c r="B591" s="7"/>
      <c r="C591" s="8"/>
      <c r="D591" s="8"/>
      <c r="E591" s="15"/>
      <c r="F591" s="13" t="s">
        <v>70</v>
      </c>
      <c r="G591" s="23">
        <v>200000</v>
      </c>
      <c r="H591" s="23">
        <v>0</v>
      </c>
      <c r="I591" s="23">
        <v>0</v>
      </c>
      <c r="J591" s="71">
        <f t="shared" si="27"/>
        <v>200000</v>
      </c>
    </row>
    <row r="592" spans="1:10" ht="12.75">
      <c r="A592" s="41"/>
      <c r="B592" s="7"/>
      <c r="C592" s="8"/>
      <c r="D592" s="8"/>
      <c r="E592" s="15"/>
      <c r="F592" s="13" t="s">
        <v>332</v>
      </c>
      <c r="G592" s="23">
        <v>50000</v>
      </c>
      <c r="H592" s="23">
        <v>0</v>
      </c>
      <c r="I592" s="23">
        <v>0</v>
      </c>
      <c r="J592" s="71">
        <f t="shared" si="27"/>
        <v>50000</v>
      </c>
    </row>
    <row r="593" spans="1:10" ht="12.75">
      <c r="A593" s="41"/>
      <c r="B593" s="7"/>
      <c r="C593" s="8"/>
      <c r="D593" s="8"/>
      <c r="E593" s="8"/>
      <c r="F593" s="12" t="s">
        <v>123</v>
      </c>
      <c r="G593" s="23"/>
      <c r="H593" s="23"/>
      <c r="I593" s="23"/>
      <c r="J593" s="7"/>
    </row>
    <row r="594" spans="1:10" ht="12.75">
      <c r="A594" s="41"/>
      <c r="B594" s="7"/>
      <c r="C594" s="8"/>
      <c r="D594" s="8"/>
      <c r="E594" s="25" t="s">
        <v>22</v>
      </c>
      <c r="F594" s="7" t="s">
        <v>14</v>
      </c>
      <c r="G594" s="65">
        <f>G574</f>
        <v>8322000</v>
      </c>
      <c r="H594" s="65">
        <f>H574</f>
        <v>0</v>
      </c>
      <c r="I594" s="65">
        <f>I574</f>
        <v>0</v>
      </c>
      <c r="J594" s="63">
        <f>G594+H594+I594</f>
        <v>8322000</v>
      </c>
    </row>
    <row r="595" spans="1:10" ht="12.75">
      <c r="A595" s="41"/>
      <c r="B595" s="12"/>
      <c r="C595" s="8"/>
      <c r="D595" s="8"/>
      <c r="E595" s="25" t="s">
        <v>22</v>
      </c>
      <c r="F595" s="13" t="s">
        <v>14</v>
      </c>
      <c r="G595" s="156">
        <v>0</v>
      </c>
      <c r="H595" s="156">
        <v>0</v>
      </c>
      <c r="I595" s="156">
        <v>0</v>
      </c>
      <c r="J595" s="71">
        <f>G595+H595+I595</f>
        <v>0</v>
      </c>
    </row>
    <row r="596" spans="1:10" ht="12.75">
      <c r="A596" s="41"/>
      <c r="B596" s="7"/>
      <c r="C596" s="8"/>
      <c r="D596" s="8"/>
      <c r="E596" s="8"/>
      <c r="F596" s="12" t="s">
        <v>124</v>
      </c>
      <c r="G596" s="66">
        <f>G594+G595</f>
        <v>8322000</v>
      </c>
      <c r="H596" s="66">
        <f>H594+H595</f>
        <v>0</v>
      </c>
      <c r="I596" s="66">
        <f>I594+I595</f>
        <v>0</v>
      </c>
      <c r="J596" s="63">
        <f>G596+H596+I596</f>
        <v>8322000</v>
      </c>
    </row>
    <row r="597" spans="1:10" ht="12.75">
      <c r="A597" s="41"/>
      <c r="B597" s="7"/>
      <c r="C597" s="8"/>
      <c r="D597" s="8"/>
      <c r="E597" s="8"/>
      <c r="F597" s="12" t="s">
        <v>328</v>
      </c>
      <c r="G597" s="65"/>
      <c r="H597" s="65"/>
      <c r="I597" s="65"/>
      <c r="J597" s="65"/>
    </row>
    <row r="598" spans="1:10" ht="12.75">
      <c r="A598" s="41"/>
      <c r="B598" s="7"/>
      <c r="C598" s="8"/>
      <c r="D598" s="8"/>
      <c r="E598" s="25" t="s">
        <v>22</v>
      </c>
      <c r="F598" s="7" t="s">
        <v>14</v>
      </c>
      <c r="G598" s="65">
        <f aca="true" t="shared" si="29" ref="G598:I599">G594</f>
        <v>8322000</v>
      </c>
      <c r="H598" s="65">
        <f t="shared" si="29"/>
        <v>0</v>
      </c>
      <c r="I598" s="65">
        <f t="shared" si="29"/>
        <v>0</v>
      </c>
      <c r="J598" s="63">
        <f aca="true" t="shared" si="30" ref="J598:J603">G598+H598+I598</f>
        <v>8322000</v>
      </c>
    </row>
    <row r="599" spans="1:10" ht="12.75">
      <c r="A599" s="41"/>
      <c r="B599" s="7"/>
      <c r="C599" s="8"/>
      <c r="D599" s="8"/>
      <c r="E599" s="25" t="s">
        <v>22</v>
      </c>
      <c r="F599" s="13" t="s">
        <v>14</v>
      </c>
      <c r="G599" s="65">
        <f t="shared" si="29"/>
        <v>0</v>
      </c>
      <c r="H599" s="65">
        <f t="shared" si="29"/>
        <v>0</v>
      </c>
      <c r="I599" s="65">
        <f t="shared" si="29"/>
        <v>0</v>
      </c>
      <c r="J599" s="71">
        <f t="shared" si="30"/>
        <v>0</v>
      </c>
    </row>
    <row r="600" spans="1:10" ht="12.75">
      <c r="A600" s="41"/>
      <c r="B600" s="7"/>
      <c r="C600" s="8"/>
      <c r="D600" s="8"/>
      <c r="E600" s="8"/>
      <c r="F600" s="12" t="s">
        <v>233</v>
      </c>
      <c r="G600" s="66">
        <f>G574</f>
        <v>8322000</v>
      </c>
      <c r="H600" s="66">
        <f>H574</f>
        <v>0</v>
      </c>
      <c r="I600" s="66">
        <f>I574</f>
        <v>0</v>
      </c>
      <c r="J600" s="63">
        <f t="shared" si="30"/>
        <v>8322000</v>
      </c>
    </row>
    <row r="601" spans="1:10" ht="12.75">
      <c r="A601" s="41"/>
      <c r="B601" s="26" t="s">
        <v>243</v>
      </c>
      <c r="C601" s="8"/>
      <c r="D601" s="8"/>
      <c r="E601" s="8"/>
      <c r="F601" s="12" t="s">
        <v>125</v>
      </c>
      <c r="G601" s="66">
        <f aca="true" t="shared" si="31" ref="G601:I602">G602</f>
        <v>2000000</v>
      </c>
      <c r="H601" s="66">
        <f t="shared" si="31"/>
        <v>0</v>
      </c>
      <c r="I601" s="66">
        <f t="shared" si="31"/>
        <v>0</v>
      </c>
      <c r="J601" s="71">
        <f t="shared" si="30"/>
        <v>2000000</v>
      </c>
    </row>
    <row r="602" spans="1:10" ht="12.75">
      <c r="A602" s="41"/>
      <c r="B602" s="7"/>
      <c r="C602" s="138">
        <v>760</v>
      </c>
      <c r="D602" s="8"/>
      <c r="E602" s="8"/>
      <c r="F602" s="12" t="s">
        <v>219</v>
      </c>
      <c r="G602" s="66">
        <f t="shared" si="31"/>
        <v>2000000</v>
      </c>
      <c r="H602" s="66">
        <f t="shared" si="31"/>
        <v>0</v>
      </c>
      <c r="I602" s="66">
        <f t="shared" si="31"/>
        <v>0</v>
      </c>
      <c r="J602" s="71">
        <f t="shared" si="30"/>
        <v>2000000</v>
      </c>
    </row>
    <row r="603" spans="1:10" ht="12.75">
      <c r="A603" s="41"/>
      <c r="B603" s="7"/>
      <c r="C603" s="8"/>
      <c r="D603" s="8">
        <v>176</v>
      </c>
      <c r="E603" s="8">
        <v>463</v>
      </c>
      <c r="F603" s="12" t="s">
        <v>75</v>
      </c>
      <c r="G603" s="66">
        <f>G604+G605+G606</f>
        <v>2000000</v>
      </c>
      <c r="H603" s="66">
        <f>H604+H605+H606</f>
        <v>0</v>
      </c>
      <c r="I603" s="66">
        <f>I604+I605+I606</f>
        <v>0</v>
      </c>
      <c r="J603" s="71">
        <f t="shared" si="30"/>
        <v>2000000</v>
      </c>
    </row>
    <row r="604" spans="1:10" ht="12.75">
      <c r="A604" s="41"/>
      <c r="B604" s="7"/>
      <c r="C604" s="8"/>
      <c r="D604" s="92"/>
      <c r="E604" s="8"/>
      <c r="F604" s="13" t="s">
        <v>126</v>
      </c>
      <c r="G604" s="23">
        <v>300000</v>
      </c>
      <c r="H604" s="23">
        <v>0</v>
      </c>
      <c r="I604" s="23">
        <v>0</v>
      </c>
      <c r="J604" s="71">
        <f>G604+H604+I604</f>
        <v>300000</v>
      </c>
    </row>
    <row r="605" spans="1:10" ht="12.75">
      <c r="A605" s="41"/>
      <c r="B605" s="7"/>
      <c r="C605" s="138"/>
      <c r="D605" s="8"/>
      <c r="E605" s="153"/>
      <c r="F605" s="85" t="s">
        <v>263</v>
      </c>
      <c r="G605" s="154">
        <v>0</v>
      </c>
      <c r="H605" s="154">
        <v>0</v>
      </c>
      <c r="I605" s="154">
        <v>0</v>
      </c>
      <c r="J605" s="71">
        <f>G605+H605+I605</f>
        <v>0</v>
      </c>
    </row>
    <row r="606" spans="1:10" ht="12.75">
      <c r="A606" s="41"/>
      <c r="B606" s="7"/>
      <c r="C606" s="8"/>
      <c r="D606" s="8"/>
      <c r="E606" s="153"/>
      <c r="F606" s="85" t="s">
        <v>363</v>
      </c>
      <c r="G606" s="154">
        <v>1700000</v>
      </c>
      <c r="H606" s="154">
        <v>0</v>
      </c>
      <c r="I606" s="154">
        <v>0</v>
      </c>
      <c r="J606" s="71">
        <f>G606+H606+I606</f>
        <v>1700000</v>
      </c>
    </row>
    <row r="607" spans="1:10" ht="12.75">
      <c r="A607" s="41"/>
      <c r="B607" s="7"/>
      <c r="C607" s="8"/>
      <c r="D607" s="8"/>
      <c r="E607" s="8"/>
      <c r="F607" s="12" t="s">
        <v>220</v>
      </c>
      <c r="G607" s="23"/>
      <c r="H607" s="23"/>
      <c r="I607" s="23"/>
      <c r="J607" s="7"/>
    </row>
    <row r="608" spans="1:10" ht="12.75">
      <c r="A608" s="41"/>
      <c r="B608" s="7"/>
      <c r="C608" s="8"/>
      <c r="D608" s="8"/>
      <c r="E608" s="25" t="s">
        <v>22</v>
      </c>
      <c r="F608" s="7" t="s">
        <v>14</v>
      </c>
      <c r="G608" s="65">
        <f>G601</f>
        <v>2000000</v>
      </c>
      <c r="H608" s="65">
        <v>0</v>
      </c>
      <c r="I608" s="65">
        <v>0</v>
      </c>
      <c r="J608" s="71">
        <f aca="true" t="shared" si="32" ref="J608:J648">G608+H608+I608</f>
        <v>2000000</v>
      </c>
    </row>
    <row r="609" spans="1:10" ht="12.75">
      <c r="A609" s="41"/>
      <c r="B609" s="7"/>
      <c r="C609" s="8"/>
      <c r="D609" s="8"/>
      <c r="E609" s="25" t="s">
        <v>22</v>
      </c>
      <c r="F609" s="13" t="s">
        <v>14</v>
      </c>
      <c r="G609" s="65">
        <v>0</v>
      </c>
      <c r="H609" s="65">
        <v>0</v>
      </c>
      <c r="I609" s="65">
        <v>0</v>
      </c>
      <c r="J609" s="71">
        <f t="shared" si="32"/>
        <v>0</v>
      </c>
    </row>
    <row r="610" spans="1:10" ht="12.75">
      <c r="A610" s="41"/>
      <c r="B610" s="7"/>
      <c r="C610" s="8"/>
      <c r="D610" s="8"/>
      <c r="E610" s="8"/>
      <c r="F610" s="12" t="s">
        <v>221</v>
      </c>
      <c r="G610" s="66">
        <f>G608+G609</f>
        <v>2000000</v>
      </c>
      <c r="H610" s="66">
        <f>H608+H609</f>
        <v>0</v>
      </c>
      <c r="I610" s="66">
        <f>I608+I609</f>
        <v>0</v>
      </c>
      <c r="J610" s="71">
        <f t="shared" si="32"/>
        <v>2000000</v>
      </c>
    </row>
    <row r="611" spans="1:10" ht="12.75">
      <c r="A611" s="41"/>
      <c r="B611" s="7"/>
      <c r="C611" s="8"/>
      <c r="D611" s="8"/>
      <c r="E611" s="8"/>
      <c r="F611" s="12" t="s">
        <v>280</v>
      </c>
      <c r="G611" s="66">
        <f>G601</f>
        <v>2000000</v>
      </c>
      <c r="H611" s="66">
        <f>H601</f>
        <v>0</v>
      </c>
      <c r="I611" s="66">
        <f>I601</f>
        <v>0</v>
      </c>
      <c r="J611" s="71">
        <f t="shared" si="32"/>
        <v>2000000</v>
      </c>
    </row>
    <row r="612" spans="1:10" ht="12.75">
      <c r="A612" s="41"/>
      <c r="B612" s="7"/>
      <c r="C612" s="8"/>
      <c r="D612" s="8"/>
      <c r="E612" s="25" t="s">
        <v>22</v>
      </c>
      <c r="F612" s="7" t="s">
        <v>14</v>
      </c>
      <c r="G612" s="65">
        <f aca="true" t="shared" si="33" ref="G612:I613">G608</f>
        <v>2000000</v>
      </c>
      <c r="H612" s="65">
        <f t="shared" si="33"/>
        <v>0</v>
      </c>
      <c r="I612" s="65">
        <f t="shared" si="33"/>
        <v>0</v>
      </c>
      <c r="J612" s="71">
        <f t="shared" si="32"/>
        <v>2000000</v>
      </c>
    </row>
    <row r="613" spans="1:10" ht="12.75">
      <c r="A613" s="41"/>
      <c r="B613" s="7"/>
      <c r="C613" s="8"/>
      <c r="D613" s="8"/>
      <c r="E613" s="25" t="s">
        <v>22</v>
      </c>
      <c r="F613" s="13" t="s">
        <v>14</v>
      </c>
      <c r="G613" s="65">
        <f t="shared" si="33"/>
        <v>0</v>
      </c>
      <c r="H613" s="65">
        <f t="shared" si="33"/>
        <v>0</v>
      </c>
      <c r="I613" s="65">
        <f t="shared" si="33"/>
        <v>0</v>
      </c>
      <c r="J613" s="71">
        <f t="shared" si="32"/>
        <v>0</v>
      </c>
    </row>
    <row r="614" spans="1:10" ht="12.75">
      <c r="A614" s="41"/>
      <c r="B614" s="7"/>
      <c r="C614" s="8"/>
      <c r="D614" s="8"/>
      <c r="E614" s="8"/>
      <c r="F614" s="12" t="s">
        <v>329</v>
      </c>
      <c r="G614" s="66">
        <f>G612+G613</f>
        <v>2000000</v>
      </c>
      <c r="H614" s="66">
        <f>H612+H613</f>
        <v>0</v>
      </c>
      <c r="I614" s="66">
        <f>I612+I613</f>
        <v>0</v>
      </c>
      <c r="J614" s="71">
        <f t="shared" si="32"/>
        <v>2000000</v>
      </c>
    </row>
    <row r="615" spans="1:10" ht="12.75">
      <c r="A615" s="41"/>
      <c r="B615" s="26" t="s">
        <v>281</v>
      </c>
      <c r="C615" s="8"/>
      <c r="D615" s="8"/>
      <c r="E615" s="8"/>
      <c r="F615" s="12" t="s">
        <v>127</v>
      </c>
      <c r="G615" s="66">
        <f>G616+G651</f>
        <v>16164559</v>
      </c>
      <c r="H615" s="66">
        <f>H616</f>
        <v>1270415</v>
      </c>
      <c r="I615" s="66">
        <f>I616</f>
        <v>0</v>
      </c>
      <c r="J615" s="63">
        <f t="shared" si="32"/>
        <v>17434974</v>
      </c>
    </row>
    <row r="616" spans="1:10" ht="12.75">
      <c r="A616" s="41"/>
      <c r="B616" s="7"/>
      <c r="C616" s="8">
        <v>473</v>
      </c>
      <c r="D616" s="8"/>
      <c r="E616" s="8"/>
      <c r="F616" s="12" t="s">
        <v>128</v>
      </c>
      <c r="G616" s="66">
        <f>SUM(G617:G620)+G623+G630+G631+G640+SUM(G642:G643)+G649+G650+G646+G647+G648+G622</f>
        <v>6164559</v>
      </c>
      <c r="H616" s="66">
        <f>SUM(H617:H620)+H623+H630+H631+H640+SUM(H642:H643)+H649+H650+H646+H647+H648</f>
        <v>1270415</v>
      </c>
      <c r="I616" s="66">
        <f>SUM(I617:I620)+I623+I630+I631+I640+SUM(I642:I643)+I649+I650+I646+I647+I648</f>
        <v>0</v>
      </c>
      <c r="J616" s="63">
        <f t="shared" si="32"/>
        <v>7434974</v>
      </c>
    </row>
    <row r="617" spans="1:10" ht="12.75">
      <c r="A617" s="41"/>
      <c r="B617" s="7"/>
      <c r="C617" s="8"/>
      <c r="D617" s="8">
        <v>177</v>
      </c>
      <c r="E617" s="8">
        <v>411</v>
      </c>
      <c r="F617" s="7" t="s">
        <v>224</v>
      </c>
      <c r="G617" s="23">
        <v>2533410</v>
      </c>
      <c r="H617" s="23">
        <v>92089</v>
      </c>
      <c r="I617" s="65">
        <v>0</v>
      </c>
      <c r="J617" s="71">
        <f t="shared" si="32"/>
        <v>2625499</v>
      </c>
    </row>
    <row r="618" spans="1:10" ht="12.75">
      <c r="A618" s="41"/>
      <c r="B618" s="26"/>
      <c r="C618" s="8"/>
      <c r="D618" s="8">
        <v>178</v>
      </c>
      <c r="E618" s="8">
        <v>412</v>
      </c>
      <c r="F618" s="7" t="s">
        <v>7</v>
      </c>
      <c r="G618" s="23">
        <v>504149</v>
      </c>
      <c r="H618" s="23">
        <v>18326</v>
      </c>
      <c r="I618" s="65">
        <v>0</v>
      </c>
      <c r="J618" s="71">
        <f t="shared" si="32"/>
        <v>522475</v>
      </c>
    </row>
    <row r="619" spans="1:10" ht="12.75">
      <c r="A619" s="41"/>
      <c r="B619" s="7"/>
      <c r="C619" s="8"/>
      <c r="D619" s="8">
        <v>179</v>
      </c>
      <c r="E619" s="8">
        <v>413</v>
      </c>
      <c r="F619" s="7" t="s">
        <v>8</v>
      </c>
      <c r="G619" s="65">
        <v>0</v>
      </c>
      <c r="H619" s="65">
        <v>0</v>
      </c>
      <c r="I619" s="65">
        <v>0</v>
      </c>
      <c r="J619" s="71">
        <f t="shared" si="32"/>
        <v>0</v>
      </c>
    </row>
    <row r="620" spans="1:10" ht="12.75">
      <c r="A620" s="41"/>
      <c r="B620" s="7"/>
      <c r="C620" s="8"/>
      <c r="D620" s="8">
        <v>180</v>
      </c>
      <c r="E620" s="8">
        <v>414</v>
      </c>
      <c r="F620" s="7" t="s">
        <v>79</v>
      </c>
      <c r="G620" s="65">
        <v>0</v>
      </c>
      <c r="H620" s="65">
        <f>H621</f>
        <v>0</v>
      </c>
      <c r="I620" s="65">
        <f>I621</f>
        <v>0</v>
      </c>
      <c r="J620" s="71">
        <f t="shared" si="32"/>
        <v>0</v>
      </c>
    </row>
    <row r="621" spans="1:10" ht="12.75">
      <c r="A621" s="91"/>
      <c r="B621" s="81"/>
      <c r="C621" s="8"/>
      <c r="D621" s="8"/>
      <c r="E621" s="8"/>
      <c r="F621" s="7" t="s">
        <v>28</v>
      </c>
      <c r="G621" s="23">
        <v>0</v>
      </c>
      <c r="H621" s="23">
        <v>0</v>
      </c>
      <c r="I621" s="23"/>
      <c r="J621" s="71">
        <f t="shared" si="32"/>
        <v>0</v>
      </c>
    </row>
    <row r="622" spans="1:10" ht="12.75">
      <c r="A622" s="231"/>
      <c r="B622" s="81"/>
      <c r="C622" s="8"/>
      <c r="D622" s="8">
        <v>181</v>
      </c>
      <c r="E622" s="8">
        <v>416</v>
      </c>
      <c r="F622" s="13" t="s">
        <v>202</v>
      </c>
      <c r="G622" s="23">
        <v>0</v>
      </c>
      <c r="H622" s="23">
        <v>0</v>
      </c>
      <c r="I622" s="23">
        <v>0</v>
      </c>
      <c r="J622" s="71">
        <f t="shared" si="32"/>
        <v>0</v>
      </c>
    </row>
    <row r="623" spans="1:10" ht="12.75">
      <c r="A623" s="204"/>
      <c r="B623" s="204"/>
      <c r="C623" s="204"/>
      <c r="D623" s="8">
        <v>182</v>
      </c>
      <c r="E623" s="8">
        <v>421</v>
      </c>
      <c r="F623" s="7" t="s">
        <v>30</v>
      </c>
      <c r="G623" s="65">
        <f>SUM(G624:G629)</f>
        <v>632000</v>
      </c>
      <c r="H623" s="65">
        <f>SUM(H624:H629)</f>
        <v>110000</v>
      </c>
      <c r="I623" s="65">
        <f>SUM(I624:I629)</f>
        <v>0</v>
      </c>
      <c r="J623" s="71">
        <f t="shared" si="32"/>
        <v>742000</v>
      </c>
    </row>
    <row r="624" spans="1:10" ht="15" customHeight="1">
      <c r="A624" s="26"/>
      <c r="B624" s="26"/>
      <c r="C624" s="94"/>
      <c r="D624" s="8"/>
      <c r="E624" s="8"/>
      <c r="F624" s="7" t="s">
        <v>65</v>
      </c>
      <c r="G624" s="23">
        <v>50000</v>
      </c>
      <c r="H624" s="23">
        <v>50000</v>
      </c>
      <c r="I624" s="23">
        <v>0</v>
      </c>
      <c r="J624" s="71">
        <f t="shared" si="32"/>
        <v>100000</v>
      </c>
    </row>
    <row r="625" spans="1:10" ht="12.75">
      <c r="A625" s="210"/>
      <c r="B625" s="173"/>
      <c r="C625" s="8"/>
      <c r="D625" s="8"/>
      <c r="E625" s="8"/>
      <c r="F625" s="7" t="s">
        <v>203</v>
      </c>
      <c r="G625" s="23">
        <v>120000</v>
      </c>
      <c r="H625" s="23">
        <v>0</v>
      </c>
      <c r="I625" s="23">
        <v>0</v>
      </c>
      <c r="J625" s="71">
        <f t="shared" si="32"/>
        <v>120000</v>
      </c>
    </row>
    <row r="626" spans="1:10" ht="12.75">
      <c r="A626" s="41"/>
      <c r="B626" s="7"/>
      <c r="C626" s="8"/>
      <c r="D626" s="8"/>
      <c r="E626" s="8"/>
      <c r="F626" s="7" t="s">
        <v>211</v>
      </c>
      <c r="G626" s="23">
        <v>20000</v>
      </c>
      <c r="H626" s="23">
        <v>0</v>
      </c>
      <c r="I626" s="23">
        <v>0</v>
      </c>
      <c r="J626" s="71">
        <f t="shared" si="32"/>
        <v>20000</v>
      </c>
    </row>
    <row r="627" spans="1:10" ht="12.75">
      <c r="A627" s="41"/>
      <c r="B627" s="7"/>
      <c r="C627" s="8"/>
      <c r="D627" s="8"/>
      <c r="E627" s="8"/>
      <c r="F627" s="7" t="s">
        <v>91</v>
      </c>
      <c r="G627" s="23">
        <v>67000</v>
      </c>
      <c r="H627" s="23">
        <v>60000</v>
      </c>
      <c r="I627" s="23">
        <v>0</v>
      </c>
      <c r="J627" s="71">
        <f t="shared" si="32"/>
        <v>127000</v>
      </c>
    </row>
    <row r="628" spans="1:10" ht="12.75">
      <c r="A628" s="7"/>
      <c r="B628" s="7"/>
      <c r="C628" s="8"/>
      <c r="D628" s="8"/>
      <c r="E628" s="8"/>
      <c r="F628" s="7" t="s">
        <v>32</v>
      </c>
      <c r="G628" s="23">
        <v>0</v>
      </c>
      <c r="H628" s="23"/>
      <c r="I628" s="23">
        <v>0</v>
      </c>
      <c r="J628" s="71">
        <f t="shared" si="32"/>
        <v>0</v>
      </c>
    </row>
    <row r="629" spans="1:10" ht="12.75">
      <c r="A629" s="7"/>
      <c r="B629" s="7"/>
      <c r="C629" s="8"/>
      <c r="D629" s="8"/>
      <c r="E629" s="8"/>
      <c r="F629" s="7" t="s">
        <v>225</v>
      </c>
      <c r="G629" s="23">
        <v>375000</v>
      </c>
      <c r="H629" s="23"/>
      <c r="I629" s="23">
        <v>0</v>
      </c>
      <c r="J629" s="71">
        <f t="shared" si="32"/>
        <v>375000</v>
      </c>
    </row>
    <row r="630" spans="1:10" ht="12.75">
      <c r="A630" s="41"/>
      <c r="B630" s="7"/>
      <c r="C630" s="8"/>
      <c r="D630" s="8">
        <v>183</v>
      </c>
      <c r="E630" s="8">
        <v>422</v>
      </c>
      <c r="F630" s="7" t="s">
        <v>33</v>
      </c>
      <c r="G630" s="65">
        <v>165000</v>
      </c>
      <c r="H630" s="65">
        <v>60000</v>
      </c>
      <c r="I630" s="65">
        <v>0</v>
      </c>
      <c r="J630" s="71">
        <f t="shared" si="32"/>
        <v>225000</v>
      </c>
    </row>
    <row r="631" spans="1:10" ht="12.75">
      <c r="A631" s="41"/>
      <c r="B631" s="7"/>
      <c r="C631" s="8"/>
      <c r="D631" s="8">
        <v>184</v>
      </c>
      <c r="E631" s="8">
        <v>423</v>
      </c>
      <c r="F631" s="7" t="s">
        <v>11</v>
      </c>
      <c r="G631" s="65">
        <f>SUM(G632:G639)</f>
        <v>1755000</v>
      </c>
      <c r="H631" s="65">
        <f>SUM(H632:H639)</f>
        <v>500000</v>
      </c>
      <c r="I631" s="65">
        <f>SUM(I632:I639)</f>
        <v>0</v>
      </c>
      <c r="J631" s="71">
        <f t="shared" si="32"/>
        <v>2255000</v>
      </c>
    </row>
    <row r="632" spans="1:10" ht="12.75">
      <c r="A632" s="41"/>
      <c r="B632" s="7"/>
      <c r="C632" s="8"/>
      <c r="D632" s="8"/>
      <c r="E632" s="8"/>
      <c r="F632" s="7" t="s">
        <v>315</v>
      </c>
      <c r="G632" s="23">
        <v>5000</v>
      </c>
      <c r="H632" s="234">
        <v>20000</v>
      </c>
      <c r="I632" s="65">
        <v>0</v>
      </c>
      <c r="J632" s="71">
        <f t="shared" si="32"/>
        <v>25000</v>
      </c>
    </row>
    <row r="633" spans="1:10" ht="12.75">
      <c r="A633" s="41"/>
      <c r="B633" s="7"/>
      <c r="C633" s="8"/>
      <c r="D633" s="8"/>
      <c r="E633" s="8"/>
      <c r="F633" s="7" t="s">
        <v>102</v>
      </c>
      <c r="G633" s="23">
        <v>50000</v>
      </c>
      <c r="H633" s="23">
        <v>30000</v>
      </c>
      <c r="I633" s="65">
        <v>0</v>
      </c>
      <c r="J633" s="71">
        <f t="shared" si="32"/>
        <v>80000</v>
      </c>
    </row>
    <row r="634" spans="1:10" ht="12.75">
      <c r="A634" s="41"/>
      <c r="B634" s="7"/>
      <c r="C634" s="8"/>
      <c r="D634" s="8"/>
      <c r="E634" s="8"/>
      <c r="F634" s="7" t="s">
        <v>226</v>
      </c>
      <c r="G634" s="23">
        <v>250000</v>
      </c>
      <c r="H634" s="23">
        <v>0</v>
      </c>
      <c r="I634" s="23">
        <v>0</v>
      </c>
      <c r="J634" s="71">
        <f t="shared" si="32"/>
        <v>250000</v>
      </c>
    </row>
    <row r="635" spans="1:10" ht="12.75">
      <c r="A635" s="41"/>
      <c r="B635" s="7"/>
      <c r="C635" s="8"/>
      <c r="D635" s="8"/>
      <c r="E635" s="8"/>
      <c r="F635" s="7" t="s">
        <v>204</v>
      </c>
      <c r="G635" s="23">
        <v>400000</v>
      </c>
      <c r="H635" s="23">
        <v>0</v>
      </c>
      <c r="I635" s="23">
        <v>0</v>
      </c>
      <c r="J635" s="71">
        <f t="shared" si="32"/>
        <v>400000</v>
      </c>
    </row>
    <row r="636" spans="1:10" ht="12.75">
      <c r="A636" s="41"/>
      <c r="B636" s="7"/>
      <c r="C636" s="8"/>
      <c r="D636" s="8"/>
      <c r="E636" s="8"/>
      <c r="F636" s="7" t="s">
        <v>103</v>
      </c>
      <c r="G636" s="23">
        <v>950000</v>
      </c>
      <c r="H636" s="23">
        <v>350000</v>
      </c>
      <c r="I636" s="23"/>
      <c r="J636" s="71">
        <f t="shared" si="32"/>
        <v>1300000</v>
      </c>
    </row>
    <row r="637" spans="1:10" ht="12.75">
      <c r="A637" s="41"/>
      <c r="B637" s="26"/>
      <c r="C637" s="8"/>
      <c r="D637" s="8"/>
      <c r="E637" s="8"/>
      <c r="F637" s="7" t="s">
        <v>12</v>
      </c>
      <c r="G637" s="23">
        <v>100000</v>
      </c>
      <c r="H637" s="23">
        <v>100000</v>
      </c>
      <c r="I637" s="23">
        <v>0</v>
      </c>
      <c r="J637" s="71">
        <f t="shared" si="32"/>
        <v>200000</v>
      </c>
    </row>
    <row r="638" spans="1:10" ht="12.75">
      <c r="A638" s="41"/>
      <c r="B638" s="7"/>
      <c r="C638" s="8"/>
      <c r="D638" s="8"/>
      <c r="E638" s="8"/>
      <c r="F638" s="7" t="s">
        <v>173</v>
      </c>
      <c r="G638" s="23">
        <v>0</v>
      </c>
      <c r="H638" s="23"/>
      <c r="I638" s="23">
        <v>0</v>
      </c>
      <c r="J638" s="71">
        <f t="shared" si="32"/>
        <v>0</v>
      </c>
    </row>
    <row r="639" spans="1:10" ht="12.75">
      <c r="A639" s="41"/>
      <c r="B639" s="7"/>
      <c r="C639" s="8"/>
      <c r="D639" s="8"/>
      <c r="E639" s="8"/>
      <c r="F639" s="7" t="s">
        <v>67</v>
      </c>
      <c r="G639" s="23">
        <v>0</v>
      </c>
      <c r="H639" s="23">
        <v>0</v>
      </c>
      <c r="I639" s="23">
        <v>0</v>
      </c>
      <c r="J639" s="71">
        <f t="shared" si="32"/>
        <v>0</v>
      </c>
    </row>
    <row r="640" spans="1:10" ht="12.75">
      <c r="A640" s="41"/>
      <c r="B640" s="7"/>
      <c r="C640" s="8"/>
      <c r="D640" s="8">
        <v>185</v>
      </c>
      <c r="E640" s="8">
        <v>424</v>
      </c>
      <c r="F640" s="7" t="s">
        <v>41</v>
      </c>
      <c r="G640" s="65">
        <f>G641</f>
        <v>0</v>
      </c>
      <c r="H640" s="65">
        <f>H641</f>
        <v>0</v>
      </c>
      <c r="I640" s="65">
        <f>I641</f>
        <v>0</v>
      </c>
      <c r="J640" s="71">
        <f t="shared" si="32"/>
        <v>0</v>
      </c>
    </row>
    <row r="641" spans="1:10" ht="12.75">
      <c r="A641" s="41"/>
      <c r="B641" s="7"/>
      <c r="C641" s="8"/>
      <c r="D641" s="8"/>
      <c r="E641" s="8"/>
      <c r="F641" s="7" t="s">
        <v>227</v>
      </c>
      <c r="G641" s="23">
        <v>0</v>
      </c>
      <c r="H641" s="23">
        <v>0</v>
      </c>
      <c r="I641" s="23">
        <v>0</v>
      </c>
      <c r="J641" s="71">
        <f t="shared" si="32"/>
        <v>0</v>
      </c>
    </row>
    <row r="642" spans="1:10" ht="12.75">
      <c r="A642" s="41"/>
      <c r="B642" s="7"/>
      <c r="C642" s="8"/>
      <c r="D642" s="8">
        <v>186</v>
      </c>
      <c r="E642" s="8">
        <v>425</v>
      </c>
      <c r="F642" s="7" t="s">
        <v>228</v>
      </c>
      <c r="G642" s="65">
        <v>60000</v>
      </c>
      <c r="H642" s="65"/>
      <c r="I642" s="65">
        <v>0</v>
      </c>
      <c r="J642" s="71">
        <f t="shared" si="32"/>
        <v>60000</v>
      </c>
    </row>
    <row r="643" spans="1:10" ht="12.75">
      <c r="A643" s="41"/>
      <c r="B643" s="7"/>
      <c r="C643" s="8"/>
      <c r="D643" s="8">
        <v>187</v>
      </c>
      <c r="E643" s="8">
        <v>426</v>
      </c>
      <c r="F643" s="7" t="s">
        <v>45</v>
      </c>
      <c r="G643" s="65">
        <f>G644+G645</f>
        <v>65000</v>
      </c>
      <c r="H643" s="65">
        <f>H644+H645</f>
        <v>90000</v>
      </c>
      <c r="I643" s="65">
        <f>I644+I645</f>
        <v>0</v>
      </c>
      <c r="J643" s="71">
        <f t="shared" si="32"/>
        <v>155000</v>
      </c>
    </row>
    <row r="644" spans="1:10" ht="12.75">
      <c r="A644" s="41"/>
      <c r="B644" s="7"/>
      <c r="C644" s="8"/>
      <c r="D644" s="8"/>
      <c r="E644" s="8"/>
      <c r="F644" s="7" t="s">
        <v>46</v>
      </c>
      <c r="G644" s="23">
        <v>50000</v>
      </c>
      <c r="H644" s="65">
        <v>50000</v>
      </c>
      <c r="I644" s="65">
        <v>0</v>
      </c>
      <c r="J644" s="71">
        <f t="shared" si="32"/>
        <v>100000</v>
      </c>
    </row>
    <row r="645" spans="1:10" ht="12.75">
      <c r="A645" s="41"/>
      <c r="B645" s="7"/>
      <c r="C645" s="8"/>
      <c r="D645" s="8"/>
      <c r="E645" s="8"/>
      <c r="F645" s="7" t="s">
        <v>314</v>
      </c>
      <c r="G645" s="23">
        <v>15000</v>
      </c>
      <c r="H645" s="65">
        <v>40000</v>
      </c>
      <c r="I645" s="65">
        <v>0</v>
      </c>
      <c r="J645" s="71">
        <f t="shared" si="32"/>
        <v>55000</v>
      </c>
    </row>
    <row r="646" spans="1:10" ht="12.75">
      <c r="A646" s="41"/>
      <c r="B646" s="7"/>
      <c r="C646" s="8"/>
      <c r="D646" s="8">
        <v>188</v>
      </c>
      <c r="E646" s="8">
        <v>431</v>
      </c>
      <c r="F646" s="7" t="s">
        <v>229</v>
      </c>
      <c r="G646" s="65">
        <v>0</v>
      </c>
      <c r="H646" s="65">
        <v>0</v>
      </c>
      <c r="I646" s="65">
        <v>0</v>
      </c>
      <c r="J646" s="71">
        <f t="shared" si="32"/>
        <v>0</v>
      </c>
    </row>
    <row r="647" spans="1:10" ht="12.75">
      <c r="A647" s="41"/>
      <c r="B647" s="7"/>
      <c r="C647" s="8"/>
      <c r="D647" s="8">
        <v>189</v>
      </c>
      <c r="E647" s="8">
        <v>482</v>
      </c>
      <c r="F647" s="7" t="s">
        <v>230</v>
      </c>
      <c r="G647" s="65"/>
      <c r="H647" s="65"/>
      <c r="I647" s="65">
        <v>0</v>
      </c>
      <c r="J647" s="71">
        <f t="shared" si="32"/>
        <v>0</v>
      </c>
    </row>
    <row r="648" spans="1:10" ht="12.75">
      <c r="A648" s="41"/>
      <c r="B648" s="7"/>
      <c r="C648" s="8"/>
      <c r="D648" s="8">
        <v>190</v>
      </c>
      <c r="E648" s="8">
        <v>511</v>
      </c>
      <c r="F648" s="7" t="s">
        <v>231</v>
      </c>
      <c r="G648" s="65">
        <v>450000</v>
      </c>
      <c r="H648" s="65">
        <v>0</v>
      </c>
      <c r="I648" s="65">
        <v>0</v>
      </c>
      <c r="J648" s="71">
        <f t="shared" si="32"/>
        <v>450000</v>
      </c>
    </row>
    <row r="649" spans="1:10" ht="12.75">
      <c r="A649" s="41"/>
      <c r="B649" s="7"/>
      <c r="C649" s="8"/>
      <c r="D649" s="153">
        <v>191</v>
      </c>
      <c r="E649" s="153">
        <v>512</v>
      </c>
      <c r="F649" s="173" t="s">
        <v>70</v>
      </c>
      <c r="G649" s="177">
        <v>0</v>
      </c>
      <c r="H649" s="177">
        <v>0</v>
      </c>
      <c r="I649" s="177">
        <v>0</v>
      </c>
      <c r="J649" s="71">
        <f>G649+H649+I649</f>
        <v>0</v>
      </c>
    </row>
    <row r="650" spans="1:10" ht="12.75">
      <c r="A650" s="41"/>
      <c r="B650" s="7"/>
      <c r="C650" s="8"/>
      <c r="D650" s="8">
        <v>192</v>
      </c>
      <c r="E650" s="8">
        <v>523</v>
      </c>
      <c r="F650" s="7" t="s">
        <v>232</v>
      </c>
      <c r="G650" s="65">
        <v>0</v>
      </c>
      <c r="H650" s="65">
        <v>400000</v>
      </c>
      <c r="I650" s="65"/>
      <c r="J650" s="71">
        <f>G650+H650+I650</f>
        <v>400000</v>
      </c>
    </row>
    <row r="651" spans="1:10" ht="12.75">
      <c r="A651" s="41"/>
      <c r="B651" s="12"/>
      <c r="C651" s="8"/>
      <c r="D651" s="8"/>
      <c r="E651" s="8"/>
      <c r="F651" s="249" t="s">
        <v>540</v>
      </c>
      <c r="G651" s="65">
        <f>G652+G653+G654+G655+G656+G657</f>
        <v>10000000</v>
      </c>
      <c r="H651" s="65">
        <f>H652+H653+H654+H655</f>
        <v>0</v>
      </c>
      <c r="I651" s="65">
        <f>I652+I653+I654+I655</f>
        <v>0</v>
      </c>
      <c r="J651" s="71">
        <f>G651+H651+I651</f>
        <v>10000000</v>
      </c>
    </row>
    <row r="652" spans="1:10" ht="12.75">
      <c r="A652" s="41"/>
      <c r="B652" s="7"/>
      <c r="C652" s="8"/>
      <c r="D652" s="8">
        <v>193</v>
      </c>
      <c r="E652" s="8">
        <v>421</v>
      </c>
      <c r="F652" s="7" t="s">
        <v>30</v>
      </c>
      <c r="G652" s="65">
        <v>150000</v>
      </c>
      <c r="H652" s="65">
        <v>0</v>
      </c>
      <c r="I652" s="65">
        <v>0</v>
      </c>
      <c r="J652" s="71">
        <f aca="true" t="shared" si="34" ref="J652:J657">G652+H652+I652</f>
        <v>150000</v>
      </c>
    </row>
    <row r="653" spans="1:10" ht="12.75">
      <c r="A653" s="41"/>
      <c r="B653" s="7"/>
      <c r="C653" s="8"/>
      <c r="D653" s="8">
        <v>194</v>
      </c>
      <c r="E653" s="8">
        <v>423</v>
      </c>
      <c r="F653" s="7" t="s">
        <v>11</v>
      </c>
      <c r="G653" s="65">
        <v>5250000</v>
      </c>
      <c r="H653" s="65">
        <v>0</v>
      </c>
      <c r="I653" s="65">
        <v>0</v>
      </c>
      <c r="J653" s="71">
        <f t="shared" si="34"/>
        <v>5250000</v>
      </c>
    </row>
    <row r="654" spans="1:10" ht="12.75">
      <c r="A654" s="41"/>
      <c r="B654" s="7"/>
      <c r="C654" s="8"/>
      <c r="D654" s="8">
        <v>195</v>
      </c>
      <c r="E654" s="8">
        <v>424</v>
      </c>
      <c r="F654" s="7" t="s">
        <v>41</v>
      </c>
      <c r="G654" s="65">
        <v>4200000</v>
      </c>
      <c r="H654" s="65">
        <v>0</v>
      </c>
      <c r="I654" s="65">
        <v>0</v>
      </c>
      <c r="J654" s="71">
        <f t="shared" si="34"/>
        <v>4200000</v>
      </c>
    </row>
    <row r="655" spans="1:10" ht="12.75">
      <c r="A655" s="41"/>
      <c r="B655" s="7"/>
      <c r="C655" s="8"/>
      <c r="D655" s="8">
        <v>196</v>
      </c>
      <c r="E655" s="8">
        <v>425</v>
      </c>
      <c r="F655" s="7" t="s">
        <v>42</v>
      </c>
      <c r="G655" s="65">
        <v>50000</v>
      </c>
      <c r="H655" s="65">
        <v>0</v>
      </c>
      <c r="I655" s="65">
        <v>0</v>
      </c>
      <c r="J655" s="71">
        <f t="shared" si="34"/>
        <v>50000</v>
      </c>
    </row>
    <row r="656" spans="1:10" ht="12.75">
      <c r="A656" s="41"/>
      <c r="B656" s="7"/>
      <c r="C656" s="8"/>
      <c r="D656" s="8">
        <v>197</v>
      </c>
      <c r="E656" s="8">
        <v>426</v>
      </c>
      <c r="F656" s="7" t="s">
        <v>45</v>
      </c>
      <c r="G656" s="65">
        <v>150000</v>
      </c>
      <c r="H656" s="65">
        <v>0</v>
      </c>
      <c r="I656" s="65">
        <v>0</v>
      </c>
      <c r="J656" s="71">
        <f t="shared" si="34"/>
        <v>150000</v>
      </c>
    </row>
    <row r="657" spans="1:10" ht="12.75">
      <c r="A657" s="41"/>
      <c r="B657" s="7"/>
      <c r="C657" s="8"/>
      <c r="D657" s="8">
        <v>198</v>
      </c>
      <c r="E657" s="8">
        <v>512</v>
      </c>
      <c r="F657" s="7" t="s">
        <v>70</v>
      </c>
      <c r="G657" s="65">
        <v>200000</v>
      </c>
      <c r="H657" s="65">
        <v>0</v>
      </c>
      <c r="I657" s="65">
        <v>0</v>
      </c>
      <c r="J657" s="71">
        <f t="shared" si="34"/>
        <v>200000</v>
      </c>
    </row>
    <row r="658" spans="1:10" ht="12.75">
      <c r="A658" s="41"/>
      <c r="B658" s="7"/>
      <c r="C658" s="8"/>
      <c r="D658" s="8"/>
      <c r="E658" s="8"/>
      <c r="F658" s="12" t="s">
        <v>129</v>
      </c>
      <c r="G658" s="66"/>
      <c r="H658" s="66"/>
      <c r="I658" s="66"/>
      <c r="J658" s="66"/>
    </row>
    <row r="659" spans="1:10" ht="12.75">
      <c r="A659" s="41"/>
      <c r="B659" s="7"/>
      <c r="C659" s="8"/>
      <c r="D659" s="8"/>
      <c r="E659" s="25" t="s">
        <v>22</v>
      </c>
      <c r="F659" s="7" t="s">
        <v>14</v>
      </c>
      <c r="G659" s="65">
        <f>G615</f>
        <v>16164559</v>
      </c>
      <c r="H659" s="65">
        <v>0</v>
      </c>
      <c r="I659" s="65">
        <v>0</v>
      </c>
      <c r="J659" s="71">
        <f aca="true" t="shared" si="35" ref="J659:J672">G659+H659+I659</f>
        <v>16164559</v>
      </c>
    </row>
    <row r="660" spans="1:10" ht="12.75">
      <c r="A660" s="41"/>
      <c r="B660" s="7"/>
      <c r="C660" s="8"/>
      <c r="D660" s="8"/>
      <c r="E660" s="25" t="s">
        <v>23</v>
      </c>
      <c r="F660" s="7" t="s">
        <v>61</v>
      </c>
      <c r="G660" s="65">
        <v>0</v>
      </c>
      <c r="H660" s="65">
        <f>H615</f>
        <v>1270415</v>
      </c>
      <c r="I660" s="65">
        <v>0</v>
      </c>
      <c r="J660" s="71">
        <f t="shared" si="35"/>
        <v>1270415</v>
      </c>
    </row>
    <row r="661" spans="1:10" ht="12.75">
      <c r="A661" s="41"/>
      <c r="B661" s="7"/>
      <c r="C661" s="8"/>
      <c r="D661" s="8"/>
      <c r="E661" s="25" t="s">
        <v>57</v>
      </c>
      <c r="F661" s="13" t="s">
        <v>100</v>
      </c>
      <c r="G661" s="65"/>
      <c r="H661" s="65"/>
      <c r="I661" s="65">
        <f>I616</f>
        <v>0</v>
      </c>
      <c r="J661" s="71"/>
    </row>
    <row r="662" spans="1:10" ht="12.75">
      <c r="A662" s="41"/>
      <c r="B662" s="7"/>
      <c r="C662" s="8"/>
      <c r="D662" s="8"/>
      <c r="E662" s="25"/>
      <c r="F662" s="12" t="s">
        <v>130</v>
      </c>
      <c r="G662" s="66">
        <f>G659+G660</f>
        <v>16164559</v>
      </c>
      <c r="H662" s="66">
        <f>H659+H660</f>
        <v>1270415</v>
      </c>
      <c r="I662" s="66">
        <f>I659+I660</f>
        <v>0</v>
      </c>
      <c r="J662" s="63">
        <f t="shared" si="35"/>
        <v>17434974</v>
      </c>
    </row>
    <row r="663" spans="1:10" ht="12.75">
      <c r="A663" s="41"/>
      <c r="B663" s="7"/>
      <c r="C663" s="8"/>
      <c r="D663" s="8"/>
      <c r="E663" s="8"/>
      <c r="F663" s="12" t="s">
        <v>531</v>
      </c>
      <c r="G663" s="66">
        <f>G615</f>
        <v>16164559</v>
      </c>
      <c r="H663" s="66">
        <f>H615</f>
        <v>1270415</v>
      </c>
      <c r="I663" s="66">
        <f>I615</f>
        <v>0</v>
      </c>
      <c r="J663" s="63">
        <f t="shared" si="35"/>
        <v>17434974</v>
      </c>
    </row>
    <row r="664" spans="1:10" ht="12.75">
      <c r="A664" s="41"/>
      <c r="B664" s="7"/>
      <c r="C664" s="8"/>
      <c r="D664" s="8"/>
      <c r="E664" s="25" t="s">
        <v>22</v>
      </c>
      <c r="F664" s="7" t="s">
        <v>14</v>
      </c>
      <c r="G664" s="66">
        <f aca="true" t="shared" si="36" ref="G664:I665">G659</f>
        <v>16164559</v>
      </c>
      <c r="H664" s="66">
        <f t="shared" si="36"/>
        <v>0</v>
      </c>
      <c r="I664" s="66">
        <f t="shared" si="36"/>
        <v>0</v>
      </c>
      <c r="J664" s="63">
        <f t="shared" si="35"/>
        <v>16164559</v>
      </c>
    </row>
    <row r="665" spans="1:10" ht="12.75">
      <c r="A665" s="41"/>
      <c r="B665" s="7"/>
      <c r="C665" s="8"/>
      <c r="D665" s="8"/>
      <c r="E665" s="25" t="s">
        <v>23</v>
      </c>
      <c r="F665" s="7" t="s">
        <v>61</v>
      </c>
      <c r="G665" s="66">
        <f t="shared" si="36"/>
        <v>0</v>
      </c>
      <c r="H665" s="66">
        <f t="shared" si="36"/>
        <v>1270415</v>
      </c>
      <c r="I665" s="66">
        <f t="shared" si="36"/>
        <v>0</v>
      </c>
      <c r="J665" s="63">
        <f t="shared" si="35"/>
        <v>1270415</v>
      </c>
    </row>
    <row r="666" spans="1:10" ht="12.75">
      <c r="A666" s="41"/>
      <c r="B666" s="7"/>
      <c r="C666" s="8"/>
      <c r="D666" s="8"/>
      <c r="E666" s="25" t="s">
        <v>57</v>
      </c>
      <c r="F666" s="13" t="s">
        <v>100</v>
      </c>
      <c r="G666" s="66"/>
      <c r="H666" s="66"/>
      <c r="I666" s="65">
        <f>I663</f>
        <v>0</v>
      </c>
      <c r="J666" s="63"/>
    </row>
    <row r="667" spans="1:10" ht="12.75">
      <c r="A667" s="41"/>
      <c r="B667" s="7"/>
      <c r="C667" s="8"/>
      <c r="D667" s="8"/>
      <c r="E667" s="8"/>
      <c r="F667" s="12" t="s">
        <v>532</v>
      </c>
      <c r="G667" s="66">
        <f>G663</f>
        <v>16164559</v>
      </c>
      <c r="H667" s="66">
        <f>H663</f>
        <v>1270415</v>
      </c>
      <c r="I667" s="66">
        <f>I663</f>
        <v>0</v>
      </c>
      <c r="J667" s="63">
        <f t="shared" si="35"/>
        <v>17434974</v>
      </c>
    </row>
    <row r="668" spans="1:10" ht="12.75">
      <c r="A668" s="41"/>
      <c r="B668" s="12" t="s">
        <v>346</v>
      </c>
      <c r="C668" s="8"/>
      <c r="D668" s="8"/>
      <c r="E668" s="8"/>
      <c r="F668" s="12" t="s">
        <v>131</v>
      </c>
      <c r="G668" s="66">
        <f>G680</f>
        <v>9500000</v>
      </c>
      <c r="H668" s="66">
        <f>H680</f>
        <v>0</v>
      </c>
      <c r="I668" s="66">
        <f>I680</f>
        <v>0</v>
      </c>
      <c r="J668" s="63">
        <f t="shared" si="35"/>
        <v>9500000</v>
      </c>
    </row>
    <row r="669" spans="1:10" ht="12.75">
      <c r="A669" s="41"/>
      <c r="B669" s="7"/>
      <c r="C669" s="94">
        <v>421</v>
      </c>
      <c r="D669" s="8"/>
      <c r="E669" s="8"/>
      <c r="F669" s="12" t="s">
        <v>132</v>
      </c>
      <c r="G669" s="66">
        <f>G670+G672</f>
        <v>9500000</v>
      </c>
      <c r="H669" s="66">
        <f>H670+H672</f>
        <v>0</v>
      </c>
      <c r="I669" s="66">
        <f>I670+I672</f>
        <v>0</v>
      </c>
      <c r="J669" s="63">
        <f t="shared" si="35"/>
        <v>9500000</v>
      </c>
    </row>
    <row r="670" spans="1:10" ht="12.75">
      <c r="A670" s="91"/>
      <c r="B670" s="81"/>
      <c r="C670" s="8"/>
      <c r="D670" s="8">
        <v>199</v>
      </c>
      <c r="E670" s="8">
        <v>424</v>
      </c>
      <c r="F670" s="13" t="s">
        <v>320</v>
      </c>
      <c r="G670" s="65">
        <f>G671</f>
        <v>3000000</v>
      </c>
      <c r="H670" s="65">
        <f>H671</f>
        <v>0</v>
      </c>
      <c r="I670" s="65">
        <f>I671</f>
        <v>0</v>
      </c>
      <c r="J670" s="63">
        <f t="shared" si="35"/>
        <v>3000000</v>
      </c>
    </row>
    <row r="671" spans="1:10" ht="12.75">
      <c r="A671" s="231"/>
      <c r="B671" s="81"/>
      <c r="C671" s="8"/>
      <c r="D671" s="8"/>
      <c r="E671" s="8"/>
      <c r="F671" s="13" t="s">
        <v>321</v>
      </c>
      <c r="G671" s="65">
        <v>3000000</v>
      </c>
      <c r="H671" s="65">
        <v>0</v>
      </c>
      <c r="I671" s="65">
        <v>0</v>
      </c>
      <c r="J671" s="63">
        <f t="shared" si="35"/>
        <v>3000000</v>
      </c>
    </row>
    <row r="672" spans="1:10" ht="12.75">
      <c r="A672" s="204"/>
      <c r="B672" s="204"/>
      <c r="C672" s="204"/>
      <c r="D672" s="8">
        <v>200</v>
      </c>
      <c r="E672" s="8">
        <v>424</v>
      </c>
      <c r="F672" s="7" t="s">
        <v>380</v>
      </c>
      <c r="G672" s="65">
        <v>6500000</v>
      </c>
      <c r="H672" s="65">
        <v>0</v>
      </c>
      <c r="I672" s="65">
        <v>0</v>
      </c>
      <c r="J672" s="71">
        <f t="shared" si="35"/>
        <v>6500000</v>
      </c>
    </row>
    <row r="673" spans="1:10" ht="12.75">
      <c r="A673" s="210"/>
      <c r="B673" s="173"/>
      <c r="C673" s="8"/>
      <c r="D673" s="8"/>
      <c r="E673" s="8"/>
      <c r="F673" s="12" t="s">
        <v>133</v>
      </c>
      <c r="G673" s="24"/>
      <c r="H673" s="24"/>
      <c r="I673" s="24"/>
      <c r="J673" s="24"/>
    </row>
    <row r="674" spans="1:10" ht="12.75">
      <c r="A674" s="41"/>
      <c r="B674" s="7"/>
      <c r="C674" s="8"/>
      <c r="D674" s="8"/>
      <c r="E674" s="25" t="s">
        <v>22</v>
      </c>
      <c r="F674" s="7" t="s">
        <v>14</v>
      </c>
      <c r="G674" s="65">
        <v>9500000</v>
      </c>
      <c r="H674" s="65">
        <v>0</v>
      </c>
      <c r="I674" s="65">
        <v>0</v>
      </c>
      <c r="J674" s="71">
        <f aca="true" t="shared" si="37" ref="J674:J679">G674+H674+I674</f>
        <v>9500000</v>
      </c>
    </row>
    <row r="675" spans="1:10" ht="12.75">
      <c r="A675" s="41"/>
      <c r="B675" s="7"/>
      <c r="C675" s="8"/>
      <c r="D675" s="8"/>
      <c r="E675" s="25" t="s">
        <v>22</v>
      </c>
      <c r="F675" s="7" t="s">
        <v>14</v>
      </c>
      <c r="G675" s="65">
        <v>0</v>
      </c>
      <c r="H675" s="65">
        <v>0</v>
      </c>
      <c r="I675" s="65">
        <v>0</v>
      </c>
      <c r="J675" s="71">
        <f t="shared" si="37"/>
        <v>0</v>
      </c>
    </row>
    <row r="676" spans="1:10" ht="12.75">
      <c r="A676" s="41"/>
      <c r="B676" s="7"/>
      <c r="C676" s="8"/>
      <c r="D676" s="8"/>
      <c r="E676" s="8"/>
      <c r="F676" s="12" t="s">
        <v>134</v>
      </c>
      <c r="G676" s="66">
        <f>SUM(G674+G675)</f>
        <v>9500000</v>
      </c>
      <c r="H676" s="66">
        <f>SUM(H674+H675)</f>
        <v>0</v>
      </c>
      <c r="I676" s="66">
        <f>SUM(I674+I675)</f>
        <v>0</v>
      </c>
      <c r="J676" s="63">
        <f t="shared" si="37"/>
        <v>9500000</v>
      </c>
    </row>
    <row r="677" spans="1:10" ht="12.75">
      <c r="A677" s="41"/>
      <c r="B677" s="7"/>
      <c r="C677" s="8"/>
      <c r="D677" s="8"/>
      <c r="E677" s="8"/>
      <c r="F677" s="12" t="s">
        <v>330</v>
      </c>
      <c r="G677" s="66"/>
      <c r="H677" s="66"/>
      <c r="I677" s="66"/>
      <c r="J677" s="71">
        <f t="shared" si="37"/>
        <v>0</v>
      </c>
    </row>
    <row r="678" spans="1:10" ht="12.75">
      <c r="A678" s="7"/>
      <c r="B678" s="7"/>
      <c r="C678" s="8"/>
      <c r="D678" s="8"/>
      <c r="E678" s="25" t="s">
        <v>22</v>
      </c>
      <c r="F678" s="7" t="s">
        <v>14</v>
      </c>
      <c r="G678" s="65">
        <f aca="true" t="shared" si="38" ref="G678:I679">G674</f>
        <v>9500000</v>
      </c>
      <c r="H678" s="65">
        <f t="shared" si="38"/>
        <v>0</v>
      </c>
      <c r="I678" s="65">
        <f t="shared" si="38"/>
        <v>0</v>
      </c>
      <c r="J678" s="71">
        <f t="shared" si="37"/>
        <v>9500000</v>
      </c>
    </row>
    <row r="679" spans="1:10" ht="12.75">
      <c r="A679" s="7"/>
      <c r="B679" s="7"/>
      <c r="C679" s="8"/>
      <c r="D679" s="8"/>
      <c r="E679" s="25" t="s">
        <v>22</v>
      </c>
      <c r="F679" s="7" t="s">
        <v>14</v>
      </c>
      <c r="G679" s="93">
        <f t="shared" si="38"/>
        <v>0</v>
      </c>
      <c r="H679" s="93">
        <f t="shared" si="38"/>
        <v>0</v>
      </c>
      <c r="I679" s="93">
        <f t="shared" si="38"/>
        <v>0</v>
      </c>
      <c r="J679" s="71">
        <f t="shared" si="37"/>
        <v>0</v>
      </c>
    </row>
    <row r="680" spans="1:10" ht="12.75">
      <c r="A680" s="41"/>
      <c r="B680" s="7"/>
      <c r="C680" s="8"/>
      <c r="D680" s="8"/>
      <c r="E680" s="92"/>
      <c r="F680" s="78" t="s">
        <v>331</v>
      </c>
      <c r="G680" s="66">
        <f>G678+G679</f>
        <v>9500000</v>
      </c>
      <c r="H680" s="66">
        <f>H678+H679</f>
        <v>0</v>
      </c>
      <c r="I680" s="66">
        <f>I678+I679</f>
        <v>0</v>
      </c>
      <c r="J680" s="63">
        <f>G680+H680+I680</f>
        <v>9500000</v>
      </c>
    </row>
    <row r="681" spans="1:10" ht="12.75">
      <c r="A681" s="41"/>
      <c r="B681" s="7"/>
      <c r="C681" s="8"/>
      <c r="D681" s="8"/>
      <c r="E681" s="8"/>
      <c r="F681" s="12" t="s">
        <v>290</v>
      </c>
      <c r="G681" s="23"/>
      <c r="H681" s="23"/>
      <c r="I681" s="23"/>
      <c r="J681" s="7"/>
    </row>
    <row r="682" spans="1:10" ht="12.75">
      <c r="A682" s="41"/>
      <c r="B682" s="7"/>
      <c r="C682" s="8"/>
      <c r="D682" s="8"/>
      <c r="E682" s="25" t="s">
        <v>22</v>
      </c>
      <c r="F682" s="7" t="s">
        <v>345</v>
      </c>
      <c r="G682" s="65">
        <f>SUM(G169+G185+G192+G201+G230+G258+G281+G333+G379+G423+G471+G568+G594+G608+G659+G674+G255)</f>
        <v>497764775</v>
      </c>
      <c r="H682" s="65">
        <v>0</v>
      </c>
      <c r="I682" s="65">
        <v>0</v>
      </c>
      <c r="J682" s="64">
        <f aca="true" t="shared" si="39" ref="J682:J688">G682+H682+I682</f>
        <v>497764775</v>
      </c>
    </row>
    <row r="683" spans="1:10" ht="12.75">
      <c r="A683" s="41"/>
      <c r="B683" s="7"/>
      <c r="C683" s="8"/>
      <c r="D683" s="8"/>
      <c r="E683" s="25" t="s">
        <v>22</v>
      </c>
      <c r="F683" s="7" t="s">
        <v>373</v>
      </c>
      <c r="G683" s="65">
        <f>G231+G246</f>
        <v>5100000</v>
      </c>
      <c r="H683" s="65">
        <f>H231+H246</f>
        <v>0</v>
      </c>
      <c r="I683" s="65">
        <f>I231+I246</f>
        <v>0</v>
      </c>
      <c r="J683" s="64">
        <f t="shared" si="39"/>
        <v>5100000</v>
      </c>
    </row>
    <row r="684" spans="1:10" ht="12.75">
      <c r="A684" s="41"/>
      <c r="B684" s="7"/>
      <c r="C684" s="8"/>
      <c r="D684" s="8"/>
      <c r="E684" s="25" t="s">
        <v>23</v>
      </c>
      <c r="F684" s="7" t="s">
        <v>235</v>
      </c>
      <c r="G684" s="65">
        <f>G334+G380+G425+G472+G660</f>
        <v>0</v>
      </c>
      <c r="H684" s="65">
        <f>H334+H380+H425+H472+H660</f>
        <v>13033160</v>
      </c>
      <c r="I684" s="65">
        <f>I334+I380+I425+I472+I660</f>
        <v>0</v>
      </c>
      <c r="J684" s="64">
        <f t="shared" si="39"/>
        <v>13033160</v>
      </c>
    </row>
    <row r="685" spans="1:10" ht="12.75">
      <c r="A685" s="41"/>
      <c r="B685" s="7"/>
      <c r="C685" s="8"/>
      <c r="D685" s="8"/>
      <c r="E685" s="25" t="s">
        <v>22</v>
      </c>
      <c r="F685" s="7" t="s">
        <v>347</v>
      </c>
      <c r="G685" s="65">
        <f>G202</f>
        <v>0</v>
      </c>
      <c r="H685" s="65">
        <f>H203</f>
        <v>0</v>
      </c>
      <c r="I685" s="65">
        <f>I203</f>
        <v>0</v>
      </c>
      <c r="J685" s="64">
        <f t="shared" si="39"/>
        <v>0</v>
      </c>
    </row>
    <row r="686" spans="1:10" ht="12.75">
      <c r="A686" s="41"/>
      <c r="B686" s="26"/>
      <c r="C686" s="8"/>
      <c r="D686" s="8"/>
      <c r="E686" s="25" t="s">
        <v>22</v>
      </c>
      <c r="F686" s="7" t="s">
        <v>343</v>
      </c>
      <c r="G686" s="65">
        <f>G232</f>
        <v>2000000</v>
      </c>
      <c r="H686" s="65">
        <v>0</v>
      </c>
      <c r="I686" s="65">
        <v>0</v>
      </c>
      <c r="J686" s="64">
        <f t="shared" si="39"/>
        <v>2000000</v>
      </c>
    </row>
    <row r="687" spans="1:10" ht="12.75">
      <c r="A687" s="41"/>
      <c r="B687" s="7"/>
      <c r="C687" s="94"/>
      <c r="D687" s="8"/>
      <c r="E687" s="98" t="s">
        <v>57</v>
      </c>
      <c r="F687" s="13" t="s">
        <v>100</v>
      </c>
      <c r="G687" s="99">
        <v>0</v>
      </c>
      <c r="H687" s="99">
        <v>0</v>
      </c>
      <c r="I687" s="93">
        <f>I234+I247+I387+I474+I663</f>
        <v>17276756</v>
      </c>
      <c r="J687" s="64">
        <f t="shared" si="39"/>
        <v>17276756</v>
      </c>
    </row>
    <row r="688" spans="1:10" ht="12.75">
      <c r="A688" s="41"/>
      <c r="B688" s="7"/>
      <c r="C688" s="8"/>
      <c r="D688" s="96"/>
      <c r="E688" s="96"/>
      <c r="F688" s="12" t="s">
        <v>234</v>
      </c>
      <c r="G688" s="66">
        <f>SUM(G682:G687)</f>
        <v>504864775</v>
      </c>
      <c r="H688" s="66">
        <f>SUM(H682:H687)</f>
        <v>13033160</v>
      </c>
      <c r="I688" s="66">
        <f>SUM(I682:I687)</f>
        <v>17276756</v>
      </c>
      <c r="J688" s="63">
        <f t="shared" si="39"/>
        <v>535174691</v>
      </c>
    </row>
    <row r="689" spans="1:10" ht="12.75">
      <c r="A689" s="103">
        <v>4</v>
      </c>
      <c r="B689" s="12" t="s">
        <v>18</v>
      </c>
      <c r="C689" s="8"/>
      <c r="D689" s="96"/>
      <c r="E689" s="96"/>
      <c r="F689" s="95" t="s">
        <v>236</v>
      </c>
      <c r="G689" s="97"/>
      <c r="H689" s="97"/>
      <c r="I689" s="97"/>
      <c r="J689" s="57"/>
    </row>
    <row r="690" spans="1:10" ht="12.75">
      <c r="A690" s="41"/>
      <c r="B690" s="7"/>
      <c r="C690" s="94">
        <v>330</v>
      </c>
      <c r="D690" s="96"/>
      <c r="E690" s="96"/>
      <c r="F690" s="95" t="s">
        <v>237</v>
      </c>
      <c r="G690" s="66">
        <f>SUM(G691:G694)+SUM(G696:G698)+G700+G702+G707+G701</f>
        <v>2244000</v>
      </c>
      <c r="H690" s="66">
        <f>SUM(H691:H694)+SUM(H696:H698)+H700+H702+H707+H701</f>
        <v>0</v>
      </c>
      <c r="I690" s="66">
        <f>SUM(I691:I694)+SUM(I696:I698)+I700+I702+I707+I701</f>
        <v>0</v>
      </c>
      <c r="J690" s="71">
        <f aca="true" t="shared" si="40" ref="J690:J695">G690+H690+I690</f>
        <v>2244000</v>
      </c>
    </row>
    <row r="691" spans="1:10" ht="12.75">
      <c r="A691" s="41"/>
      <c r="B691" s="7"/>
      <c r="C691" s="8"/>
      <c r="D691" s="96">
        <v>201</v>
      </c>
      <c r="E691" s="96">
        <v>411</v>
      </c>
      <c r="F691" s="97" t="s">
        <v>99</v>
      </c>
      <c r="G691" s="57">
        <v>1600000</v>
      </c>
      <c r="H691" s="122">
        <v>0</v>
      </c>
      <c r="I691" s="122">
        <v>0</v>
      </c>
      <c r="J691" s="71">
        <f t="shared" si="40"/>
        <v>1600000</v>
      </c>
    </row>
    <row r="692" spans="1:10" ht="12.75">
      <c r="A692" s="41"/>
      <c r="B692" s="7"/>
      <c r="C692" s="8"/>
      <c r="D692" s="96">
        <v>202</v>
      </c>
      <c r="E692" s="96">
        <v>412</v>
      </c>
      <c r="F692" s="97" t="s">
        <v>238</v>
      </c>
      <c r="G692" s="57">
        <v>287000</v>
      </c>
      <c r="H692" s="122">
        <v>0</v>
      </c>
      <c r="I692" s="122">
        <v>0</v>
      </c>
      <c r="J692" s="71">
        <f t="shared" si="40"/>
        <v>287000</v>
      </c>
    </row>
    <row r="693" spans="1:10" ht="12.75">
      <c r="A693" s="41"/>
      <c r="B693" s="7"/>
      <c r="C693" s="8"/>
      <c r="D693" s="96">
        <v>203</v>
      </c>
      <c r="E693" s="96">
        <v>413</v>
      </c>
      <c r="F693" s="97" t="s">
        <v>8</v>
      </c>
      <c r="G693" s="122">
        <v>10000</v>
      </c>
      <c r="H693" s="122">
        <v>0</v>
      </c>
      <c r="I693" s="122">
        <v>0</v>
      </c>
      <c r="J693" s="71">
        <f t="shared" si="40"/>
        <v>10000</v>
      </c>
    </row>
    <row r="694" spans="1:10" ht="12.75">
      <c r="A694" s="41"/>
      <c r="B694" s="7"/>
      <c r="C694" s="8"/>
      <c r="D694" s="96">
        <v>204</v>
      </c>
      <c r="E694" s="96">
        <v>414</v>
      </c>
      <c r="F694" s="97" t="s">
        <v>79</v>
      </c>
      <c r="G694" s="122">
        <f>G695</f>
        <v>20000</v>
      </c>
      <c r="H694" s="122">
        <f>H695</f>
        <v>0</v>
      </c>
      <c r="I694" s="122">
        <f>I695</f>
        <v>0</v>
      </c>
      <c r="J694" s="71">
        <f t="shared" si="40"/>
        <v>20000</v>
      </c>
    </row>
    <row r="695" spans="1:10" ht="12.75">
      <c r="A695" s="41"/>
      <c r="B695" s="7"/>
      <c r="C695" s="8"/>
      <c r="D695" s="96"/>
      <c r="E695" s="96"/>
      <c r="F695" s="97" t="s">
        <v>181</v>
      </c>
      <c r="G695" s="57">
        <v>20000</v>
      </c>
      <c r="H695" s="57">
        <v>0</v>
      </c>
      <c r="I695" s="57">
        <v>0</v>
      </c>
      <c r="J695" s="71">
        <f t="shared" si="40"/>
        <v>20000</v>
      </c>
    </row>
    <row r="696" spans="1:10" ht="12.75">
      <c r="A696" s="91"/>
      <c r="B696" s="81"/>
      <c r="C696" s="8"/>
      <c r="D696" s="237">
        <v>205</v>
      </c>
      <c r="E696" s="96">
        <v>415</v>
      </c>
      <c r="F696" s="97" t="s">
        <v>239</v>
      </c>
      <c r="G696" s="65">
        <v>50000</v>
      </c>
      <c r="H696" s="65">
        <v>0</v>
      </c>
      <c r="I696" s="65">
        <v>0</v>
      </c>
      <c r="J696" s="71">
        <f aca="true" t="shared" si="41" ref="J696:J714">G696+H696+I696</f>
        <v>50000</v>
      </c>
    </row>
    <row r="697" spans="1:10" ht="12.75">
      <c r="A697" s="41"/>
      <c r="B697" s="7"/>
      <c r="C697" s="8"/>
      <c r="D697" s="236">
        <v>206</v>
      </c>
      <c r="E697" s="96">
        <v>416</v>
      </c>
      <c r="F697" s="97" t="s">
        <v>240</v>
      </c>
      <c r="G697" s="65">
        <v>0</v>
      </c>
      <c r="H697" s="65">
        <v>0</v>
      </c>
      <c r="I697" s="65">
        <v>0</v>
      </c>
      <c r="J697" s="71">
        <f t="shared" si="41"/>
        <v>0</v>
      </c>
    </row>
    <row r="698" spans="1:10" ht="12.75">
      <c r="A698" s="7"/>
      <c r="B698" s="7"/>
      <c r="C698" s="8"/>
      <c r="D698" s="236">
        <v>207</v>
      </c>
      <c r="E698" s="96">
        <v>421</v>
      </c>
      <c r="F698" s="97" t="s">
        <v>30</v>
      </c>
      <c r="G698" s="65">
        <f>G699</f>
        <v>12000</v>
      </c>
      <c r="H698" s="65">
        <f>H699</f>
        <v>0</v>
      </c>
      <c r="I698" s="65">
        <f>I699</f>
        <v>0</v>
      </c>
      <c r="J698" s="71">
        <f t="shared" si="41"/>
        <v>12000</v>
      </c>
    </row>
    <row r="699" spans="1:10" ht="12.75">
      <c r="A699" s="7"/>
      <c r="B699" s="7"/>
      <c r="C699" s="8"/>
      <c r="D699" s="237"/>
      <c r="E699" s="144"/>
      <c r="F699" s="145" t="s">
        <v>91</v>
      </c>
      <c r="G699" s="154">
        <v>12000</v>
      </c>
      <c r="H699" s="154">
        <v>0</v>
      </c>
      <c r="I699" s="154">
        <v>0</v>
      </c>
      <c r="J699" s="71">
        <f t="shared" si="41"/>
        <v>12000</v>
      </c>
    </row>
    <row r="700" spans="1:10" ht="12.75">
      <c r="A700" s="7"/>
      <c r="B700" s="7"/>
      <c r="C700" s="8"/>
      <c r="D700" s="236">
        <v>208</v>
      </c>
      <c r="E700" s="96">
        <v>422</v>
      </c>
      <c r="F700" s="97" t="s">
        <v>33</v>
      </c>
      <c r="G700" s="65">
        <v>30000</v>
      </c>
      <c r="H700" s="65">
        <v>0</v>
      </c>
      <c r="I700" s="65">
        <v>0</v>
      </c>
      <c r="J700" s="71">
        <f t="shared" si="41"/>
        <v>30000</v>
      </c>
    </row>
    <row r="701" spans="1:10" ht="12.75">
      <c r="A701" s="7"/>
      <c r="B701" s="7"/>
      <c r="C701" s="8"/>
      <c r="D701" s="236">
        <v>209</v>
      </c>
      <c r="E701" s="96">
        <v>423</v>
      </c>
      <c r="F701" s="97" t="s">
        <v>295</v>
      </c>
      <c r="G701" s="65">
        <v>20000</v>
      </c>
      <c r="H701" s="65">
        <v>0</v>
      </c>
      <c r="I701" s="65">
        <v>0</v>
      </c>
      <c r="J701" s="71">
        <f t="shared" si="41"/>
        <v>20000</v>
      </c>
    </row>
    <row r="702" spans="1:10" ht="12.75">
      <c r="A702" s="7"/>
      <c r="B702" s="7"/>
      <c r="C702" s="8"/>
      <c r="D702" s="236">
        <v>210</v>
      </c>
      <c r="E702" s="96">
        <v>426</v>
      </c>
      <c r="F702" s="97" t="s">
        <v>45</v>
      </c>
      <c r="G702" s="65">
        <f>G704+G703+G705+G706</f>
        <v>165000</v>
      </c>
      <c r="H702" s="65">
        <f>H704</f>
        <v>0</v>
      </c>
      <c r="I702" s="65">
        <f>I704</f>
        <v>0</v>
      </c>
      <c r="J702" s="71">
        <f t="shared" si="41"/>
        <v>165000</v>
      </c>
    </row>
    <row r="703" spans="1:10" ht="12.75">
      <c r="A703" s="7"/>
      <c r="B703" s="7"/>
      <c r="C703" s="8"/>
      <c r="D703" s="236"/>
      <c r="E703" s="96"/>
      <c r="F703" s="97" t="s">
        <v>46</v>
      </c>
      <c r="G703" s="65">
        <v>30000</v>
      </c>
      <c r="H703" s="65"/>
      <c r="I703" s="65"/>
      <c r="J703" s="71"/>
    </row>
    <row r="704" spans="1:10" ht="12.75">
      <c r="A704" s="7"/>
      <c r="B704" s="7"/>
      <c r="C704" s="8"/>
      <c r="D704" s="236"/>
      <c r="E704" s="96"/>
      <c r="F704" s="97" t="s">
        <v>109</v>
      </c>
      <c r="G704" s="23">
        <v>80000</v>
      </c>
      <c r="H704" s="23">
        <v>0</v>
      </c>
      <c r="I704" s="23">
        <v>0</v>
      </c>
      <c r="J704" s="71">
        <f t="shared" si="41"/>
        <v>80000</v>
      </c>
    </row>
    <row r="705" spans="1:10" ht="12.75">
      <c r="A705" s="7"/>
      <c r="B705" s="7"/>
      <c r="C705" s="8"/>
      <c r="D705" s="236"/>
      <c r="E705" s="96"/>
      <c r="F705" s="97" t="s">
        <v>178</v>
      </c>
      <c r="G705" s="23">
        <v>50000</v>
      </c>
      <c r="H705" s="23"/>
      <c r="I705" s="23"/>
      <c r="J705" s="71"/>
    </row>
    <row r="706" spans="1:10" ht="12.75">
      <c r="A706" s="7"/>
      <c r="B706" s="7"/>
      <c r="C706" s="8"/>
      <c r="D706" s="236"/>
      <c r="E706" s="96"/>
      <c r="F706" s="97" t="s">
        <v>187</v>
      </c>
      <c r="G706" s="23">
        <v>5000</v>
      </c>
      <c r="H706" s="23"/>
      <c r="I706" s="23"/>
      <c r="J706" s="71"/>
    </row>
    <row r="707" spans="1:10" ht="12.75">
      <c r="A707" s="7"/>
      <c r="B707" s="7"/>
      <c r="C707" s="8"/>
      <c r="D707" s="236">
        <v>211</v>
      </c>
      <c r="E707" s="96">
        <v>512</v>
      </c>
      <c r="F707" s="97" t="s">
        <v>70</v>
      </c>
      <c r="G707" s="65">
        <v>50000</v>
      </c>
      <c r="H707" s="65">
        <v>0</v>
      </c>
      <c r="I707" s="65">
        <v>0</v>
      </c>
      <c r="J707" s="71">
        <f t="shared" si="41"/>
        <v>50000</v>
      </c>
    </row>
    <row r="708" spans="1:10" ht="12.75">
      <c r="A708" s="97"/>
      <c r="B708" s="97"/>
      <c r="C708" s="96"/>
      <c r="D708" s="236"/>
      <c r="E708" s="96"/>
      <c r="F708" s="95" t="s">
        <v>282</v>
      </c>
      <c r="G708" s="7"/>
      <c r="H708" s="7"/>
      <c r="I708" s="7"/>
      <c r="J708" s="71">
        <f t="shared" si="41"/>
        <v>0</v>
      </c>
    </row>
    <row r="709" spans="1:10" ht="12.75">
      <c r="A709" s="239"/>
      <c r="B709" s="95"/>
      <c r="C709" s="96"/>
      <c r="D709" s="236"/>
      <c r="E709" s="25" t="s">
        <v>22</v>
      </c>
      <c r="F709" s="97" t="s">
        <v>14</v>
      </c>
      <c r="G709" s="23">
        <f>G690</f>
        <v>2244000</v>
      </c>
      <c r="H709" s="23">
        <f>H690</f>
        <v>0</v>
      </c>
      <c r="I709" s="23">
        <f>I690</f>
        <v>0</v>
      </c>
      <c r="J709" s="71">
        <f t="shared" si="41"/>
        <v>2244000</v>
      </c>
    </row>
    <row r="710" spans="1:10" ht="12.75">
      <c r="A710" s="97"/>
      <c r="B710" s="97"/>
      <c r="C710" s="240"/>
      <c r="D710" s="236"/>
      <c r="E710" s="19"/>
      <c r="F710" s="12" t="s">
        <v>283</v>
      </c>
      <c r="G710" s="65">
        <f>G709</f>
        <v>2244000</v>
      </c>
      <c r="H710" s="65">
        <v>0</v>
      </c>
      <c r="I710" s="65">
        <f>I709</f>
        <v>0</v>
      </c>
      <c r="J710" s="71">
        <f t="shared" si="41"/>
        <v>2244000</v>
      </c>
    </row>
    <row r="711" spans="1:10" ht="12.75">
      <c r="A711" s="97"/>
      <c r="B711" s="97"/>
      <c r="C711" s="96"/>
      <c r="D711" s="236"/>
      <c r="E711" s="96"/>
      <c r="F711" s="95" t="s">
        <v>241</v>
      </c>
      <c r="G711" s="23"/>
      <c r="H711" s="23"/>
      <c r="I711" s="23"/>
      <c r="J711" s="71">
        <f t="shared" si="41"/>
        <v>0</v>
      </c>
    </row>
    <row r="712" spans="1:10" ht="13.5" thickBot="1">
      <c r="A712" s="100"/>
      <c r="B712" s="100"/>
      <c r="C712" s="101"/>
      <c r="D712" s="238"/>
      <c r="E712" s="98" t="s">
        <v>22</v>
      </c>
      <c r="F712" s="100" t="s">
        <v>14</v>
      </c>
      <c r="G712" s="152">
        <f>G709</f>
        <v>2244000</v>
      </c>
      <c r="H712" s="152">
        <f>H709</f>
        <v>0</v>
      </c>
      <c r="I712" s="152">
        <f>I709</f>
        <v>0</v>
      </c>
      <c r="J712" s="110">
        <f t="shared" si="41"/>
        <v>2244000</v>
      </c>
    </row>
    <row r="713" spans="1:10" ht="12.75">
      <c r="A713" s="97"/>
      <c r="B713" s="97"/>
      <c r="C713" s="96"/>
      <c r="D713" s="96"/>
      <c r="E713" s="96"/>
      <c r="F713" s="241" t="s">
        <v>242</v>
      </c>
      <c r="G713" s="201">
        <f>G712</f>
        <v>2244000</v>
      </c>
      <c r="H713" s="201">
        <f>H712</f>
        <v>0</v>
      </c>
      <c r="I713" s="253">
        <f>I712</f>
        <v>0</v>
      </c>
      <c r="J713" s="255">
        <f t="shared" si="41"/>
        <v>2244000</v>
      </c>
    </row>
    <row r="714" spans="1:10" ht="13.5" thickBot="1">
      <c r="A714" s="97"/>
      <c r="B714" s="97"/>
      <c r="C714" s="96"/>
      <c r="D714" s="96"/>
      <c r="E714" s="96"/>
      <c r="F714" s="242" t="s">
        <v>289</v>
      </c>
      <c r="G714" s="232">
        <f>G58+G88+G688+G713</f>
        <v>527956775</v>
      </c>
      <c r="H714" s="233">
        <f>H58+H88+H688+H713</f>
        <v>13033160</v>
      </c>
      <c r="I714" s="254">
        <f>I58+I88+I688+I713</f>
        <v>17276756</v>
      </c>
      <c r="J714" s="256">
        <f t="shared" si="41"/>
        <v>558266691</v>
      </c>
    </row>
    <row r="715" spans="1:10" ht="12.75">
      <c r="A715" s="2"/>
      <c r="C715" s="155"/>
      <c r="D715" s="155"/>
      <c r="E715" s="155"/>
      <c r="J715" s="1"/>
    </row>
    <row r="716" spans="1:10" ht="12.75">
      <c r="A716" s="2"/>
      <c r="C716" s="1"/>
      <c r="D716" s="1" t="s">
        <v>302</v>
      </c>
      <c r="E716" s="1"/>
      <c r="J716" s="1"/>
    </row>
  </sheetData>
  <sheetProtection/>
  <mergeCells count="1">
    <mergeCell ref="A1:J1"/>
  </mergeCells>
  <printOptions/>
  <pageMargins left="0.0393700787401575" right="0" top="0.0393700787401575" bottom="0.35" header="0" footer="0"/>
  <pageSetup horizontalDpi="240" verticalDpi="240" orientation="landscape" paperSize="9" r:id="rId2"/>
  <headerFooter alignWithMargins="0">
    <oddFooter>&amp;LPlan&amp;C&amp;P/&amp;N&amp;R&amp;D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3"/>
  <sheetViews>
    <sheetView tabSelected="1" zoomScalePageLayoutView="0" workbookViewId="0" topLeftCell="A4">
      <selection activeCell="L6" sqref="L6"/>
    </sheetView>
  </sheetViews>
  <sheetFormatPr defaultColWidth="9.140625" defaultRowHeight="12.75"/>
  <cols>
    <col min="1" max="1" width="8.140625" style="2" customWidth="1"/>
    <col min="2" max="2" width="56.8515625" style="2" customWidth="1"/>
    <col min="3" max="4" width="13.57421875" style="1" customWidth="1"/>
    <col min="5" max="5" width="12.421875" style="1" customWidth="1"/>
    <col min="6" max="6" width="12.421875" style="97" customWidth="1"/>
    <col min="7" max="7" width="4.00390625" style="1" customWidth="1"/>
    <col min="8" max="16384" width="9.140625" style="1" customWidth="1"/>
  </cols>
  <sheetData>
    <row r="1" ht="42.75" customHeight="1">
      <c r="F1" s="211"/>
    </row>
    <row r="2" spans="1:7" ht="16.5" customHeight="1" thickBot="1">
      <c r="A2" s="389" t="s">
        <v>269</v>
      </c>
      <c r="B2" s="390"/>
      <c r="C2" s="390"/>
      <c r="D2" s="390"/>
      <c r="E2" s="391"/>
      <c r="F2" s="212"/>
      <c r="G2" s="44"/>
    </row>
    <row r="3" spans="1:6" ht="51" customHeight="1" thickBot="1">
      <c r="A3" s="59" t="s">
        <v>157</v>
      </c>
      <c r="B3" s="9" t="s">
        <v>6</v>
      </c>
      <c r="C3" s="56" t="s">
        <v>307</v>
      </c>
      <c r="D3" s="111" t="s">
        <v>310</v>
      </c>
      <c r="E3" s="111" t="s">
        <v>308</v>
      </c>
      <c r="F3" s="213" t="s">
        <v>309</v>
      </c>
    </row>
    <row r="4" spans="1:6" ht="13.5" thickBot="1">
      <c r="A4" s="68">
        <v>1</v>
      </c>
      <c r="B4" s="43">
        <v>2</v>
      </c>
      <c r="C4" s="119">
        <v>3</v>
      </c>
      <c r="D4" s="119">
        <v>4</v>
      </c>
      <c r="E4" s="143">
        <v>7</v>
      </c>
      <c r="F4" s="271">
        <v>8</v>
      </c>
    </row>
    <row r="5" spans="1:7" ht="12" customHeight="1">
      <c r="A5" s="123">
        <v>411</v>
      </c>
      <c r="B5" s="126" t="s">
        <v>99</v>
      </c>
      <c r="C5" s="60">
        <f>Rashodi_blize!G7+Rashodi_blize!G61+Rashodi_blize!G91+Rashodi_blize!G208+Rashodi_blize!G289+Rashodi_blize!G338+Rashodi_blize!G429+Rashodi_blize!G617+Rashodi_blize!G691+Rashodi_blize!G391</f>
        <v>86615481</v>
      </c>
      <c r="D5" s="60">
        <f>Rashodi_blize!H7+Rashodi_blize!H61+Rashodi_blize!H91+Rashodi_blize!H208+Rashodi_blize!H289+Rashodi_blize!H338+Rashodi_blize!H429+Rashodi_blize!H617+Rashodi_blize!H691+Rashodi_blize!H391</f>
        <v>677089</v>
      </c>
      <c r="E5" s="60">
        <f>Rashodi_blize!I7+Rashodi_blize!I61+Rashodi_blize!I91+Rashodi_blize!I208+Rashodi_blize!I289+Rashodi_blize!I338+Rashodi_blize!I429+Rashodi_blize!I617+Rashodi_blize!I691</f>
        <v>7416672</v>
      </c>
      <c r="F5" s="57">
        <f>C5+D5+E5</f>
        <v>94709242</v>
      </c>
      <c r="G5" s="5"/>
    </row>
    <row r="6" spans="1:6" ht="12.75">
      <c r="A6" s="124">
        <v>412</v>
      </c>
      <c r="B6" s="127" t="s">
        <v>7</v>
      </c>
      <c r="C6" s="57">
        <f>Rashodi_blize!G8+Rashodi_blize!G62+Rashodi_blize!G93+Rashodi_blize!G209+Rashodi_blize!G291+Rashodi_blize!G339+Rashodi_blize!G430+Rashodi_blize!G618+Rashodi_blize!G692+Rashodi_blize!G392</f>
        <v>15557923</v>
      </c>
      <c r="D6" s="57">
        <f>Rashodi_blize!H8+Rashodi_blize!H62+Rashodi_blize!H93+Rashodi_blize!H209+Rashodi_blize!H291+Rashodi_blize!H339+Rashodi_blize!H430+Rashodi_blize!H618+Rashodi_blize!H692+Rashodi_blize!H392</f>
        <v>130071</v>
      </c>
      <c r="E6" s="57">
        <f>Rashodi_blize!I8+Rashodi_blize!I62+Rashodi_blize!I93+Rashodi_blize!I209+Rashodi_blize!I291+Rashodi_blize!I339+Rashodi_blize!I430+Rashodi_blize!I618+Rashodi_blize!I692</f>
        <v>1327584</v>
      </c>
      <c r="F6" s="57">
        <f aca="true" t="shared" si="0" ref="F6:F36">C6+D6+E6</f>
        <v>17015578</v>
      </c>
    </row>
    <row r="7" spans="1:6" ht="12.75">
      <c r="A7" s="124">
        <v>413</v>
      </c>
      <c r="B7" s="128" t="s">
        <v>8</v>
      </c>
      <c r="C7" s="57">
        <f>Rashodi_blize!G9+Rashodi_blize!G63+Rashodi_blize!G94+Rashodi_blize!G292+Rashodi_blize!G340+Rashodi_blize!G431+Rashodi_blize!G619+Rashodi_blize!G693</f>
        <v>1104000</v>
      </c>
      <c r="D7" s="57">
        <f>Rashodi_blize!H9+Rashodi_blize!H63+Rashodi_blize!H94+Rashodi_blize!H292+Rashodi_blize!H340+Rashodi_blize!H431+Rashodi_blize!H619+Rashodi_blize!H693</f>
        <v>74500</v>
      </c>
      <c r="E7" s="57">
        <f>Rashodi_blize!I9+Rashodi_blize!I63+Rashodi_blize!I94+Rashodi_blize!I292+Rashodi_blize!I340+Rashodi_blize!I431+Rashodi_blize!I619+Rashodi_blize!I693</f>
        <v>114000</v>
      </c>
      <c r="F7" s="57">
        <f t="shared" si="0"/>
        <v>1292500</v>
      </c>
    </row>
    <row r="8" spans="1:6" ht="12.75">
      <c r="A8" s="124">
        <v>414</v>
      </c>
      <c r="B8" s="128" t="s">
        <v>79</v>
      </c>
      <c r="C8" s="57">
        <f>Rashodi_blize!G64+Rashodi_blize!G97+Rashodi_blize!G210+Rashodi_blize!G294+Rashodi_blize!G341+Rashodi_blize!G433+Rashodi_blize!G620+Rashodi_blize!G694</f>
        <v>2646000</v>
      </c>
      <c r="D8" s="57">
        <f>Rashodi_blize!H64+Rashodi_blize!H97+Rashodi_blize!H210+Rashodi_blize!H294+Rashodi_blize!H341+Rashodi_blize!H433+Rashodi_blize!H620+Rashodi_blize!H694</f>
        <v>81000</v>
      </c>
      <c r="E8" s="57">
        <f>Rashodi_blize!I64+Rashodi_blize!I97+Rashodi_blize!I210+Rashodi_blize!I294+Rashodi_blize!I341+Rashodi_blize!I433+Rashodi_blize!I620+Rashodi_blize!I694</f>
        <v>2285000</v>
      </c>
      <c r="F8" s="57">
        <f t="shared" si="0"/>
        <v>5012000</v>
      </c>
    </row>
    <row r="9" spans="1:6" ht="12.75">
      <c r="A9" s="124">
        <v>415</v>
      </c>
      <c r="B9" s="128" t="s">
        <v>9</v>
      </c>
      <c r="C9" s="57">
        <f>Rashodi_blize!G12+Rashodi_blize!G65+Rashodi_blize!G102+Rashodi_blize!G211+Rashodi_blize!G295+Rashodi_blize!G342+Rashodi_blize!G434+Rashodi_blize!G696</f>
        <v>1735000</v>
      </c>
      <c r="D9" s="57">
        <f>Rashodi_blize!H12+Rashodi_blize!H65+Rashodi_blize!H102+Rashodi_blize!H211+Rashodi_blize!H295+Rashodi_blize!H342+Rashodi_blize!H434+Rashodi_blize!H696</f>
        <v>22000</v>
      </c>
      <c r="E9" s="57">
        <f>Rashodi_blize!I12+Rashodi_blize!I65+Rashodi_blize!I102+Rashodi_blize!I211+Rashodi_blize!I295+Rashodi_blize!I342+Rashodi_blize!I434+Rashodi_blize!I696</f>
        <v>600000</v>
      </c>
      <c r="F9" s="57">
        <f t="shared" si="0"/>
        <v>2357000</v>
      </c>
    </row>
    <row r="10" spans="1:6" ht="12.75">
      <c r="A10" s="124">
        <v>416</v>
      </c>
      <c r="B10" s="129" t="s">
        <v>88</v>
      </c>
      <c r="C10" s="57">
        <f>Rashodi_blize!G14+Rashodi_blize!G48+Rashodi_blize!G67+Rashodi_blize!G105+Rashodi_blize!G212+Rashodi_blize!G297+Rashodi_blize!G344+Rashodi_blize!G435+Rashodi_blize!G697+Rashodi_blize!G622</f>
        <v>637000</v>
      </c>
      <c r="D10" s="57">
        <f>Rashodi_blize!H14+Rashodi_blize!H48+Rashodi_blize!H67+Rashodi_blize!H105+Rashodi_blize!H212+Rashodi_blize!H297+Rashodi_blize!H344+Rashodi_blize!H435+Rashodi_blize!H697</f>
        <v>8000</v>
      </c>
      <c r="E10" s="57">
        <f>Rashodi_blize!I14+Rashodi_blize!I48+Rashodi_blize!I67+Rashodi_blize!I105+Rashodi_blize!I212+Rashodi_blize!I297+Rashodi_blize!I344+Rashodi_blize!I435+Rashodi_blize!I697</f>
        <v>0</v>
      </c>
      <c r="F10" s="57">
        <f t="shared" si="0"/>
        <v>645000</v>
      </c>
    </row>
    <row r="11" spans="1:6" ht="12.75">
      <c r="A11" s="124">
        <v>417</v>
      </c>
      <c r="B11" s="128" t="s">
        <v>292</v>
      </c>
      <c r="C11" s="57">
        <f>Rashodi_blize!G15+Rashodi_blize!G68</f>
        <v>4540000</v>
      </c>
      <c r="D11" s="57">
        <f>Rashodi_blize!H15+Rashodi_blize!H68</f>
        <v>0</v>
      </c>
      <c r="E11" s="57">
        <f>Rashodi_blize!I15+Rashodi_blize!I68</f>
        <v>0</v>
      </c>
      <c r="F11" s="57">
        <f t="shared" si="0"/>
        <v>4540000</v>
      </c>
    </row>
    <row r="12" spans="1:6" ht="12.75">
      <c r="A12" s="124">
        <v>421</v>
      </c>
      <c r="B12" s="128" t="s">
        <v>30</v>
      </c>
      <c r="C12" s="57">
        <f>Rashodi_blize!G16+Rashodi_blize!G49+Rashodi_blize!G69+Rashodi_blize!G108+Rashodi_blize!G213+Rashodi_blize!G264+Rashodi_blize!G299+Rashodi_blize!G345+Rashodi_blize!G393+Rashodi_blize!G436+Rashodi_blize!G623+Rashodi_blize!G698+Rashodi_blize!G652</f>
        <v>40623000</v>
      </c>
      <c r="D12" s="57">
        <f>Rashodi_blize!H16+Rashodi_blize!H49+Rashodi_blize!H69+Rashodi_blize!H108+Rashodi_blize!H213+Rashodi_blize!H264+Rashodi_blize!H299+Rashodi_blize!H345+Rashodi_blize!H393+Rashodi_blize!H436+Rashodi_blize!H623+Rashodi_blize!H698+Rashodi_blize!H652</f>
        <v>908500</v>
      </c>
      <c r="E12" s="57">
        <f>Rashodi_blize!I16+Rashodi_blize!I49+Rashodi_blize!I69+Rashodi_blize!I108+Rashodi_blize!I213+Rashodi_blize!I264+Rashodi_blize!I299+Rashodi_blize!I345+Rashodi_blize!I393+Rashodi_blize!I436+Rashodi_blize!I623+Rashodi_blize!I698+Rashodi_blize!I652</f>
        <v>1492000</v>
      </c>
      <c r="F12" s="57">
        <f t="shared" si="0"/>
        <v>43023500</v>
      </c>
    </row>
    <row r="13" spans="1:6" ht="12.75">
      <c r="A13" s="124">
        <v>422</v>
      </c>
      <c r="B13" s="128" t="s">
        <v>33</v>
      </c>
      <c r="C13" s="57">
        <f>Rashodi_blize!G19+Rashodi_blize!G50+Rashodi_blize!G72+Rashodi_blize!G119+Rashodi_blize!G214+Rashodi_blize!G265+Rashodi_blize!G305+Rashodi_blize!G351+Rashodi_blize!G443+Rashodi_blize!G630+Rashodi_blize!G700+Rashodi_blize!G399+Rashodi_blize!G562</f>
        <v>3912000</v>
      </c>
      <c r="D13" s="57">
        <f>Rashodi_blize!H19+Rashodi_blize!H50+Rashodi_blize!H72+Rashodi_blize!H119+Rashodi_blize!H214+Rashodi_blize!H265+Rashodi_blize!H305+Rashodi_blize!H351+Rashodi_blize!H443+Rashodi_blize!H630+Rashodi_blize!H700+Rashodi_blize!H399</f>
        <v>408000</v>
      </c>
      <c r="E13" s="57">
        <f>Rashodi_blize!I19+Rashodi_blize!I50+Rashodi_blize!I72+Rashodi_blize!I119+Rashodi_blize!I214+Rashodi_blize!I265+Rashodi_blize!I305+Rashodi_blize!I351+Rashodi_blize!I443+Rashodi_blize!I630+Rashodi_blize!I700+Rashodi_blize!I399</f>
        <v>87000</v>
      </c>
      <c r="F13" s="57">
        <f t="shared" si="0"/>
        <v>4407000</v>
      </c>
    </row>
    <row r="14" spans="1:6" ht="12.75">
      <c r="A14" s="124">
        <v>423</v>
      </c>
      <c r="B14" s="128" t="s">
        <v>11</v>
      </c>
      <c r="C14" s="57">
        <f>Rashodi_blize!G22+Rashodi_blize!G51+Rashodi_blize!G122+Rashodi_blize!G215+Rashodi_blize!G266+Rashodi_blize!G307+Rashodi_blize!G353+Rashodi_blize!G400+Rashodi_blize!G444+Rashodi_blize!G631+Rashodi_blize!G701+Rashodi_blize!G653</f>
        <v>22084000</v>
      </c>
      <c r="D14" s="57">
        <f>Rashodi_blize!H22+Rashodi_blize!H51+Rashodi_blize!H122+Rashodi_blize!H215+Rashodi_blize!H266+Rashodi_blize!H307+Rashodi_blize!H353+Rashodi_blize!H400+Rashodi_blize!H444+Rashodi_blize!H631+Rashodi_blize!H701+Rashodi_blize!H653</f>
        <v>2625500</v>
      </c>
      <c r="E14" s="57">
        <f>Rashodi_blize!I22+Rashodi_blize!I51+Rashodi_blize!I122+Rashodi_blize!I215+Rashodi_blize!I266+Rashodi_blize!I307+Rashodi_blize!I353+Rashodi_blize!I400+Rashodi_blize!I444+Rashodi_blize!I631+Rashodi_blize!I701+Rashodi_blize!I653</f>
        <v>1155000</v>
      </c>
      <c r="F14" s="57">
        <f t="shared" si="0"/>
        <v>25864500</v>
      </c>
    </row>
    <row r="15" spans="1:6" ht="12.75">
      <c r="A15" s="124">
        <v>424</v>
      </c>
      <c r="B15" s="128" t="s">
        <v>41</v>
      </c>
      <c r="C15" s="67">
        <f>Rashodi_blize!G128+Rashodi_blize!G216+Rashodi_blize!G267+Rashodi_blize!G315+Rashodi_blize!G360+Rashodi_blize!G404+Rashodi_blize!G453+Rashodi_blize!G640+Rashodi_blize!G257+Rashodi_blize!G259+Rashodi_blize!G165+Rashodi_blize!G198+Rashodi_blize!G177+Rashodi_blize!G670+Rashodi_blize!G654+Rashodi_blize!G166++Rashodi_blize!G243</f>
        <v>66905000</v>
      </c>
      <c r="D15" s="67">
        <f>Rashodi_blize!H128+Rashodi_blize!H216+Rashodi_blize!H267+Rashodi_blize!H315+Rashodi_blize!H360+Rashodi_blize!H404+Rashodi_blize!H453+Rashodi_blize!H640+Rashodi_blize!H257+Rashodi_blize!H259+Rashodi_blize!H165+Rashodi_blize!H198+Rashodi_blize!H177+Rashodi_blize!H670+Rashodi_blize!H654+Rashodi_blize!H417+Rashodi_blize!H166</f>
        <v>717000</v>
      </c>
      <c r="E15" s="67">
        <f>Rashodi_blize!I128+Rashodi_blize!I216+Rashodi_blize!I267+Rashodi_blize!I315+Rashodi_blize!I360+Rashodi_blize!I404+Rashodi_blize!I453+Rashodi_blize!I640+Rashodi_blize!I257+Rashodi_blize!I259+Rashodi_blize!I165+Rashodi_blize!I198+Rashodi_blize!I177+Rashodi_blize!I670+Rashodi_blize!I654+Rashodi_blize!I417+Rashodi_blize!I166</f>
        <v>533000</v>
      </c>
      <c r="F15" s="57">
        <f t="shared" si="0"/>
        <v>68155000</v>
      </c>
    </row>
    <row r="16" spans="1:6" ht="12.75">
      <c r="A16" s="124">
        <v>425</v>
      </c>
      <c r="B16" s="128" t="s">
        <v>107</v>
      </c>
      <c r="C16" s="57">
        <f>Rashodi_blize!G75+Rashodi_blize!G217+Rashodi_blize!G251+Rashodi_blize!G268+Rashodi_blize!G269+Rashodi_blize!G318+Rashodi_blize!G366+Rashodi_blize!G406+Rashodi_blize!G454+Rashodi_blize!G642+Rashodi_blize!G133+Rashodi_blize!G31+Rashodi_blize!G655</f>
        <v>90240000</v>
      </c>
      <c r="D16" s="57">
        <f>Rashodi_blize!H75+Rashodi_blize!H217+Rashodi_blize!H251+Rashodi_blize!H268+Rashodi_blize!H269+Rashodi_blize!H318+Rashodi_blize!H366+Rashodi_blize!H406+Rashodi_blize!H454+Rashodi_blize!H642+Rashodi_blize!H133+Rashodi_blize!H31+Rashodi_blize!H655</f>
        <v>662000</v>
      </c>
      <c r="E16" s="57">
        <f>Rashodi_blize!I75+Rashodi_blize!I217+Rashodi_blize!I251+Rashodi_blize!I268+Rashodi_blize!I269+Rashodi_blize!I318+Rashodi_blize!I366+Rashodi_blize!I406+Rashodi_blize!I454+Rashodi_blize!I642+Rashodi_blize!I133+Rashodi_blize!I31+Rashodi_blize!I655</f>
        <v>435000</v>
      </c>
      <c r="F16" s="57">
        <f t="shared" si="0"/>
        <v>91337000</v>
      </c>
    </row>
    <row r="17" spans="1:6" ht="12.75">
      <c r="A17" s="124">
        <v>426</v>
      </c>
      <c r="B17" s="128" t="s">
        <v>45</v>
      </c>
      <c r="C17" s="57">
        <f>Rashodi_blize!G33+Rashodi_blize!G52+Rashodi_blize!G77+Rashodi_blize!G138+Rashodi_blize!G218+Rashodi_blize!G270+Rashodi_blize!G321+Rashodi_blize!G369+Rashodi_blize!G457+Rashodi_blize!G643+Rashodi_blize!G702+Rashodi_blize!G407+Rashodi_blize!G656</f>
        <v>9011000</v>
      </c>
      <c r="D17" s="57">
        <f>Rashodi_blize!H33+Rashodi_blize!H52+Rashodi_blize!H77+Rashodi_blize!H138+Rashodi_blize!H218+Rashodi_blize!H270+Rashodi_blize!H321+Rashodi_blize!H369+Rashodi_blize!H457+Rashodi_blize!H643+Rashodi_blize!H702+Rashodi_blize!H407+Rashodi_blize!H656</f>
        <v>5292500</v>
      </c>
      <c r="E17" s="57">
        <f>Rashodi_blize!I33+Rashodi_blize!I52+Rashodi_blize!I77+Rashodi_blize!I138+Rashodi_blize!I218+Rashodi_blize!I270+Rashodi_blize!I321+Rashodi_blize!I369+Rashodi_blize!I457+Rashodi_blize!I643+Rashodi_blize!I702+Rashodi_blize!I407+Rashodi_blize!I656</f>
        <v>1328500</v>
      </c>
      <c r="F17" s="57">
        <f t="shared" si="0"/>
        <v>15632000</v>
      </c>
    </row>
    <row r="18" spans="1:6" ht="12.75">
      <c r="A18" s="124">
        <v>431</v>
      </c>
      <c r="B18" s="128" t="s">
        <v>229</v>
      </c>
      <c r="C18" s="57">
        <f>Rashodi_blize!G646</f>
        <v>0</v>
      </c>
      <c r="D18" s="57">
        <f>Rashodi_blize!H464</f>
        <v>220000</v>
      </c>
      <c r="E18" s="57">
        <f>Rashodi_blize!I646</f>
        <v>0</v>
      </c>
      <c r="F18" s="57">
        <f t="shared" si="0"/>
        <v>220000</v>
      </c>
    </row>
    <row r="19" spans="1:6" ht="12.75">
      <c r="A19" s="124">
        <v>441</v>
      </c>
      <c r="B19" s="128" t="s">
        <v>164</v>
      </c>
      <c r="C19" s="57">
        <f>Rashodi_blize!G219+Rashodi_blize!G411</f>
        <v>1000000</v>
      </c>
      <c r="D19" s="57">
        <f>Rashodi_blize!H219+Rashodi_blize!H411</f>
        <v>0</v>
      </c>
      <c r="E19" s="57">
        <f>Rashodi_blize!I219</f>
        <v>0</v>
      </c>
      <c r="F19" s="57">
        <f t="shared" si="0"/>
        <v>1000000</v>
      </c>
    </row>
    <row r="20" spans="1:6" ht="12.75">
      <c r="A20" s="124">
        <v>451</v>
      </c>
      <c r="B20" s="128" t="s">
        <v>165</v>
      </c>
      <c r="C20" s="57">
        <f>Rashodi_blize!G195</f>
        <v>26000000</v>
      </c>
      <c r="D20" s="57">
        <f>Rashodi_blize!H195+Rashodi_blize!H243+Rashodi_blize!H670</f>
        <v>0</v>
      </c>
      <c r="E20" s="57">
        <f>Rashodi_blize!I195+Rashodi_blize!I243+Rashodi_blize!I670</f>
        <v>0</v>
      </c>
      <c r="F20" s="57">
        <f t="shared" si="0"/>
        <v>26000000</v>
      </c>
    </row>
    <row r="21" spans="1:6" ht="12.75">
      <c r="A21" s="124">
        <v>463</v>
      </c>
      <c r="B21" s="128" t="s">
        <v>75</v>
      </c>
      <c r="C21" s="57">
        <f>Rashodi_blize!G172+Rashodi_blize!G481+Rashodi_blize!G497+Rashodi_blize!G513+Rashodi_blize!G529+Rashodi_blize!G545+Rashodi_blize!G564+Rashodi_blize!G576+Rashodi_blize!G603+Rashodi_blize!G672</f>
        <v>53080996</v>
      </c>
      <c r="D21" s="57">
        <f>Rashodi_blize!H172+Rashodi_blize!H481+Rashodi_blize!H497+Rashodi_blize!H513+Rashodi_blize!H529+Rashodi_blize!H545+Rashodi_blize!H564+Rashodi_blize!H576+Rashodi_blize!H603+Rashodi_blize!H672</f>
        <v>0</v>
      </c>
      <c r="E21" s="57">
        <f>Rashodi_blize!I172+Rashodi_blize!I481+Rashodi_blize!I497+Rashodi_blize!I513+Rashodi_blize!I529+Rashodi_blize!I545+Rashodi_blize!I564+Rashodi_blize!I576+Rashodi_blize!I603+Rashodi_blize!I672</f>
        <v>0</v>
      </c>
      <c r="F21" s="57">
        <f t="shared" si="0"/>
        <v>53080996</v>
      </c>
    </row>
    <row r="22" spans="1:6" ht="12.75">
      <c r="A22" s="124">
        <v>472</v>
      </c>
      <c r="B22" s="128" t="s">
        <v>122</v>
      </c>
      <c r="C22" s="57">
        <f>Rashodi_blize!G178+Rashodi_blize!G188+Rashodi_blize!G271</f>
        <v>19170000</v>
      </c>
      <c r="D22" s="57">
        <f>Rashodi_blize!H178+Rashodi_blize!H188+Rashodi_blize!H271</f>
        <v>0</v>
      </c>
      <c r="E22" s="57">
        <f>Rashodi_blize!I178+Rashodi_blize!I188+Rashodi_blize!I271</f>
        <v>0</v>
      </c>
      <c r="F22" s="57">
        <f t="shared" si="0"/>
        <v>19170000</v>
      </c>
    </row>
    <row r="23" spans="1:6" ht="12.75">
      <c r="A23" s="124">
        <v>481</v>
      </c>
      <c r="B23" s="128" t="s">
        <v>36</v>
      </c>
      <c r="C23" s="57">
        <f>Rashodi_blize!G38+Rashodi_blize!G145+Rashodi_blize!G272+Rashodi_blize!G148+Rashodi_blize!G149++Rashodi_blize!G417</f>
        <v>11300000</v>
      </c>
      <c r="D23" s="57">
        <f>Rashodi_blize!H38+Rashodi_blize!H145+Rashodi_blize!H272</f>
        <v>0</v>
      </c>
      <c r="E23" s="57">
        <f>Rashodi_blize!I38+Rashodi_blize!I145+Rashodi_blize!I272</f>
        <v>0</v>
      </c>
      <c r="F23" s="57">
        <f t="shared" si="0"/>
        <v>11300000</v>
      </c>
    </row>
    <row r="24" spans="1:6" ht="12.75">
      <c r="A24" s="124">
        <v>482</v>
      </c>
      <c r="B24" s="128" t="s">
        <v>230</v>
      </c>
      <c r="C24" s="57">
        <f>Rashodi_blize!G150+Rashodi_blize!G220+Rashodi_blize!G273+Rashodi_blize!G327+Rashodi_blize!G375+Rashodi_blize!G465+Rashodi_blize!G647+Rashodi_blize!G40+Rashodi_blize!G80</f>
        <v>2041000</v>
      </c>
      <c r="D24" s="57">
        <f>Rashodi_blize!H150+Rashodi_blize!H220+Rashodi_blize!H273+Rashodi_blize!H327+Rashodi_blize!H375+Rashodi_blize!H465+Rashodi_blize!H647</f>
        <v>87000</v>
      </c>
      <c r="E24" s="57">
        <f>Rashodi_blize!I150+Rashodi_blize!I220+Rashodi_blize!I273+Rashodi_blize!I327+Rashodi_blize!I375+Rashodi_blize!I465+Rashodi_blize!I647</f>
        <v>33000</v>
      </c>
      <c r="F24" s="57">
        <f t="shared" si="0"/>
        <v>2161000</v>
      </c>
    </row>
    <row r="25" spans="1:6" ht="12.75">
      <c r="A25" s="124">
        <v>483</v>
      </c>
      <c r="B25" s="128" t="s">
        <v>159</v>
      </c>
      <c r="C25" s="57">
        <f>Rashodi_blize!G154+Rashodi_blize!G221+Rashodi_blize!G274</f>
        <v>250000</v>
      </c>
      <c r="D25" s="57">
        <f>Rashodi_blize!H154+Rashodi_blize!H221+Rashodi_blize!H274</f>
        <v>0</v>
      </c>
      <c r="E25" s="57">
        <f>Rashodi_blize!I154+Rashodi_blize!I221+Rashodi_blize!I274</f>
        <v>0</v>
      </c>
      <c r="F25" s="57">
        <f t="shared" si="0"/>
        <v>250000</v>
      </c>
    </row>
    <row r="26" spans="1:6" ht="12.75">
      <c r="A26" s="124">
        <v>484</v>
      </c>
      <c r="B26" s="128" t="s">
        <v>38</v>
      </c>
      <c r="C26" s="57">
        <f>Rashodi_blize!G155+Rashodi_blize!G222+Rashodi_blize!G275</f>
        <v>1020000</v>
      </c>
      <c r="D26" s="57">
        <f>Rashodi_blize!H155+Rashodi_blize!H222+Rashodi_blize!H275</f>
        <v>0</v>
      </c>
      <c r="E26" s="57">
        <f>Rashodi_blize!I155+Rashodi_blize!I222+Rashodi_blize!I275</f>
        <v>0</v>
      </c>
      <c r="F26" s="57">
        <f t="shared" si="0"/>
        <v>1020000</v>
      </c>
    </row>
    <row r="27" spans="1:6" ht="12.75">
      <c r="A27" s="124">
        <v>485</v>
      </c>
      <c r="B27" s="128" t="s">
        <v>259</v>
      </c>
      <c r="C27" s="57">
        <f>Rashodi_blize!G223</f>
        <v>100000</v>
      </c>
      <c r="D27" s="57">
        <f>Rashodi_blize!H223</f>
        <v>0</v>
      </c>
      <c r="E27" s="57">
        <f>Rashodi_blize!I223</f>
        <v>0</v>
      </c>
      <c r="F27" s="57">
        <f t="shared" si="0"/>
        <v>100000</v>
      </c>
    </row>
    <row r="28" spans="1:6" ht="12.75">
      <c r="A28" s="124">
        <v>499</v>
      </c>
      <c r="B28" s="128" t="s">
        <v>158</v>
      </c>
      <c r="C28" s="57">
        <f>Rashodi_blize!G158</f>
        <v>7552375</v>
      </c>
      <c r="D28" s="57">
        <f>Rashodi_blize!H158</f>
        <v>0</v>
      </c>
      <c r="E28" s="57">
        <f>Rashodi_blize!I158</f>
        <v>0</v>
      </c>
      <c r="F28" s="57">
        <f t="shared" si="0"/>
        <v>7552375</v>
      </c>
    </row>
    <row r="29" spans="1:6" ht="12.75">
      <c r="A29" s="124">
        <v>511</v>
      </c>
      <c r="B29" s="128" t="s">
        <v>55</v>
      </c>
      <c r="C29" s="57">
        <f>Rashodi_blize!G161+Rashodi_blize!G224+Rashodi_blize!G276+Rashodi_blize!G277+Rashodi_blize!G328+Rashodi_blize!G329+Rashodi_blize!G376+Rashodi_blize!G412+Rashodi_blize!G466+Rashodi_blize!G467+Rashodi_blize!G648+Rashodi_blize!G413+Rashodi_blize!G199</f>
        <v>44410000</v>
      </c>
      <c r="D29" s="57">
        <f>Rashodi_blize!H161+Rashodi_blize!H224+Rashodi_blize!H247+Rashodi_blize!H276+Rashodi_blize!H277+Rashodi_blize!H328+Rashodi_blize!H329+Rashodi_blize!H376+Rashodi_blize!H412+Rashodi_blize!H466+Rashodi_blize!H467+Rashodi_blize!H648</f>
        <v>100000</v>
      </c>
      <c r="E29" s="57">
        <f>Rashodi_blize!I161+Rashodi_blize!I224+Rashodi_blize!I247+Rashodi_blize!I276+Rashodi_blize!I277+Rashodi_blize!I328+Rashodi_blize!I329+Rashodi_blize!I376+Rashodi_blize!I412+Rashodi_blize!I466+Rashodi_blize!I467+Rashodi_blize!I648</f>
        <v>0</v>
      </c>
      <c r="F29" s="57">
        <f t="shared" si="0"/>
        <v>44510000</v>
      </c>
    </row>
    <row r="30" spans="1:6" ht="12.75">
      <c r="A30" s="124">
        <v>512</v>
      </c>
      <c r="B30" s="128" t="s">
        <v>70</v>
      </c>
      <c r="C30" s="57">
        <f>Rashodi_blize!G83+Rashodi_blize!G162+Rashodi_blize!G225+Rashodi_blize!G278+Rashodi_blize!G330+Rashodi_blize!G377+Rashodi_blize!G414+Rashodi_blize!G468+Rashodi_blize!G649+Rashodi_blize!G707+Rashodi_blize!G657</f>
        <v>4650000</v>
      </c>
      <c r="D30" s="57">
        <f>Rashodi_blize!H83+Rashodi_blize!H162+Rashodi_blize!H225+Rashodi_blize!H278+Rashodi_blize!H330+Rashodi_blize!H377+Rashodi_blize!H414+Rashodi_blize!H468+Rashodi_blize!H649+Rashodi_blize!H707+Rashodi_blize!H657</f>
        <v>530000</v>
      </c>
      <c r="E30" s="57">
        <f>Rashodi_blize!I83+Rashodi_blize!I162+Rashodi_blize!I225+Rashodi_blize!I278+Rashodi_blize!I330+Rashodi_blize!I377+Rashodi_blize!I414+Rashodi_blize!I468+Rashodi_blize!I649+Rashodi_blize!I707+Rashodi_blize!I657</f>
        <v>430000</v>
      </c>
      <c r="F30" s="57">
        <f t="shared" si="0"/>
        <v>5610000</v>
      </c>
    </row>
    <row r="31" spans="1:6" ht="12.75">
      <c r="A31" s="124">
        <v>513</v>
      </c>
      <c r="B31" s="128" t="s">
        <v>60</v>
      </c>
      <c r="C31" s="57">
        <f>Rashodi_blize!G279</f>
        <v>0</v>
      </c>
      <c r="D31" s="57">
        <f>Rashodi_blize!H279</f>
        <v>0</v>
      </c>
      <c r="E31" s="57">
        <f>Rashodi_blize!I279</f>
        <v>0</v>
      </c>
      <c r="F31" s="57">
        <f t="shared" si="0"/>
        <v>0</v>
      </c>
    </row>
    <row r="32" spans="1:6" ht="12.75">
      <c r="A32" s="125">
        <v>515</v>
      </c>
      <c r="B32" s="13" t="s">
        <v>324</v>
      </c>
      <c r="C32" s="70">
        <f>Rashodi_blize!G163+Rashodi_blize!G331+Rashodi_blize!G469+Rashodi_blize!G164+Rashodi_blize!G226</f>
        <v>4172000</v>
      </c>
      <c r="D32" s="70">
        <f>Rashodi_blize!H163+Rashodi_blize!H331+Rashodi_blize!H469</f>
        <v>90000</v>
      </c>
      <c r="E32" s="70">
        <f>Rashodi_blize!I163+Rashodi_blize!I331+Rashodi_blize!I469</f>
        <v>40000</v>
      </c>
      <c r="F32" s="57">
        <f t="shared" si="0"/>
        <v>4302000</v>
      </c>
    </row>
    <row r="33" spans="1:6" ht="12.75">
      <c r="A33" s="125">
        <v>523</v>
      </c>
      <c r="B33" s="130" t="s">
        <v>232</v>
      </c>
      <c r="C33" s="70">
        <f>Rashodi_blize!G650</f>
        <v>0</v>
      </c>
      <c r="D33" s="70">
        <f>Rashodi_blize!H650</f>
        <v>400000</v>
      </c>
      <c r="E33" s="70">
        <f>Rashodi_blize!I650</f>
        <v>0</v>
      </c>
      <c r="F33" s="57">
        <f t="shared" si="0"/>
        <v>400000</v>
      </c>
    </row>
    <row r="34" spans="1:6" ht="12.75">
      <c r="A34" s="125">
        <v>541</v>
      </c>
      <c r="B34" s="130" t="s">
        <v>385</v>
      </c>
      <c r="C34" s="70">
        <f>Rashodi_blize!G227</f>
        <v>3000000</v>
      </c>
      <c r="D34" s="70">
        <f>Rashodi_blize!H227</f>
        <v>0</v>
      </c>
      <c r="E34" s="70">
        <f>Rashodi_blize!I227</f>
        <v>0</v>
      </c>
      <c r="F34" s="57">
        <f t="shared" si="0"/>
        <v>3000000</v>
      </c>
    </row>
    <row r="35" spans="1:6" ht="13.5" thickBot="1">
      <c r="A35" s="125">
        <v>611</v>
      </c>
      <c r="B35" s="130" t="s">
        <v>286</v>
      </c>
      <c r="C35" s="70">
        <f>Rashodi_blize!G228+Rashodi_blize!G415</f>
        <v>4600000</v>
      </c>
      <c r="D35" s="70">
        <f>Rashodi_blize!H228+Rashodi_blize!H415</f>
        <v>0</v>
      </c>
      <c r="E35" s="70">
        <f>Rashodi_blize!I228</f>
        <v>0</v>
      </c>
      <c r="F35" s="70">
        <f t="shared" si="0"/>
        <v>4600000</v>
      </c>
    </row>
    <row r="36" spans="1:6" ht="15.75" thickBot="1" thickTop="1">
      <c r="A36" s="69"/>
      <c r="B36" s="383" t="s">
        <v>160</v>
      </c>
      <c r="C36" s="218">
        <f>SUM(C5:C35)</f>
        <v>527956775</v>
      </c>
      <c r="D36" s="183">
        <f>SUM(D5:D35)</f>
        <v>13033160</v>
      </c>
      <c r="E36" s="182">
        <f>SUM(E5:E35)</f>
        <v>17276756</v>
      </c>
      <c r="F36" s="218">
        <f t="shared" si="0"/>
        <v>558266691</v>
      </c>
    </row>
    <row r="37" ht="13.5" thickTop="1">
      <c r="F37" s="1"/>
    </row>
    <row r="38" spans="3:6" ht="12.75">
      <c r="C38" s="4"/>
      <c r="D38" s="4"/>
      <c r="E38" s="4"/>
      <c r="F38" s="1"/>
    </row>
    <row r="39" spans="3:6" ht="12.75">
      <c r="C39" s="4"/>
      <c r="D39" s="4"/>
      <c r="E39" s="4"/>
      <c r="F39" s="1"/>
    </row>
    <row r="40" ht="12.75">
      <c r="F40" s="1"/>
    </row>
    <row r="41" ht="12.75">
      <c r="F41" s="1"/>
    </row>
    <row r="42" ht="12.75">
      <c r="F42" s="1"/>
    </row>
    <row r="43" ht="12.75">
      <c r="F43" s="1"/>
    </row>
    <row r="44" ht="12.75">
      <c r="F44" s="1"/>
    </row>
    <row r="45" ht="12.75">
      <c r="F45" s="1"/>
    </row>
    <row r="46" ht="12.75">
      <c r="F46" s="1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  <row r="177" ht="12.75">
      <c r="F177" s="1"/>
    </row>
    <row r="178" ht="12.75">
      <c r="F178" s="1"/>
    </row>
    <row r="179" ht="12.75">
      <c r="F179" s="1"/>
    </row>
    <row r="180" ht="12.75">
      <c r="F180" s="1"/>
    </row>
    <row r="181" ht="12.75">
      <c r="F181" s="1"/>
    </row>
    <row r="182" ht="12.75">
      <c r="F182" s="1"/>
    </row>
    <row r="183" ht="12.75">
      <c r="F183" s="1"/>
    </row>
    <row r="184" ht="12.75">
      <c r="F184" s="1"/>
    </row>
    <row r="185" ht="12.75">
      <c r="F185" s="1"/>
    </row>
    <row r="186" ht="12.75">
      <c r="F186" s="1"/>
    </row>
    <row r="187" ht="12.75">
      <c r="F187" s="1"/>
    </row>
    <row r="188" ht="12.75">
      <c r="F188" s="1"/>
    </row>
    <row r="189" ht="12.75">
      <c r="F189" s="1"/>
    </row>
    <row r="190" ht="12.75">
      <c r="F190" s="1"/>
    </row>
    <row r="191" ht="12.75">
      <c r="F191" s="1"/>
    </row>
    <row r="192" ht="12.75">
      <c r="F192" s="1"/>
    </row>
    <row r="193" ht="12.75">
      <c r="F193" s="1"/>
    </row>
    <row r="194" ht="12.75">
      <c r="F194" s="1"/>
    </row>
    <row r="195" ht="12.75">
      <c r="F195" s="1"/>
    </row>
    <row r="196" ht="12.75">
      <c r="F196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  <row r="207" ht="12.75">
      <c r="F207" s="1"/>
    </row>
    <row r="208" ht="12.75">
      <c r="F208" s="1"/>
    </row>
    <row r="209" ht="12.75">
      <c r="F209" s="1"/>
    </row>
    <row r="210" ht="12.75">
      <c r="F210" s="1"/>
    </row>
    <row r="211" ht="12.75">
      <c r="F211" s="1"/>
    </row>
    <row r="212" ht="12.75">
      <c r="F212" s="1"/>
    </row>
    <row r="213" ht="12.75">
      <c r="F213" s="1"/>
    </row>
    <row r="214" ht="12.75">
      <c r="F214" s="1"/>
    </row>
    <row r="215" ht="12.75">
      <c r="F215" s="1"/>
    </row>
    <row r="216" ht="12.75">
      <c r="F216" s="1"/>
    </row>
    <row r="217" ht="12.75">
      <c r="F217" s="1"/>
    </row>
    <row r="218" ht="12.75">
      <c r="F218" s="1"/>
    </row>
    <row r="219" ht="12.75">
      <c r="F219" s="1"/>
    </row>
    <row r="220" ht="12.75">
      <c r="F220" s="1"/>
    </row>
    <row r="221" ht="12.75">
      <c r="F221" s="1"/>
    </row>
    <row r="222" ht="12.75">
      <c r="F222" s="1"/>
    </row>
    <row r="223" ht="12.75">
      <c r="F223" s="1"/>
    </row>
    <row r="224" ht="12.75">
      <c r="F224" s="1"/>
    </row>
    <row r="225" ht="12.75">
      <c r="F225" s="1"/>
    </row>
    <row r="226" ht="12.75">
      <c r="F226" s="1"/>
    </row>
    <row r="227" ht="12.75">
      <c r="F227" s="1"/>
    </row>
    <row r="228" ht="12.75">
      <c r="F228" s="1"/>
    </row>
    <row r="229" ht="12.75">
      <c r="F229" s="1"/>
    </row>
    <row r="230" ht="12.75">
      <c r="F230" s="1"/>
    </row>
    <row r="231" ht="12.75">
      <c r="F231" s="1"/>
    </row>
    <row r="232" ht="12.75">
      <c r="F232" s="1"/>
    </row>
    <row r="233" ht="12.75">
      <c r="F233" s="1"/>
    </row>
    <row r="234" ht="12.75">
      <c r="F234" s="1"/>
    </row>
    <row r="235" ht="12.75">
      <c r="F235" s="1"/>
    </row>
    <row r="236" ht="12.75">
      <c r="F236" s="1"/>
    </row>
    <row r="237" ht="12.75">
      <c r="F237" s="1"/>
    </row>
    <row r="238" ht="12.75">
      <c r="F238" s="1"/>
    </row>
    <row r="239" ht="12.75">
      <c r="F239" s="1"/>
    </row>
    <row r="240" ht="12.75">
      <c r="F240" s="1"/>
    </row>
    <row r="241" ht="12.75">
      <c r="F241" s="1"/>
    </row>
    <row r="242" ht="12.75">
      <c r="F242" s="1"/>
    </row>
    <row r="243" ht="12.75">
      <c r="F243" s="1"/>
    </row>
    <row r="244" ht="12.75">
      <c r="F244" s="1"/>
    </row>
    <row r="245" ht="12.75">
      <c r="F245" s="1"/>
    </row>
    <row r="246" ht="12.75">
      <c r="F246" s="1"/>
    </row>
    <row r="247" ht="12.75">
      <c r="F247" s="1"/>
    </row>
    <row r="248" ht="12.75">
      <c r="F248" s="1"/>
    </row>
    <row r="249" ht="12.75">
      <c r="F249" s="1"/>
    </row>
    <row r="250" ht="12.75">
      <c r="F250" s="1"/>
    </row>
    <row r="251" ht="12.75">
      <c r="F251" s="1"/>
    </row>
    <row r="252" ht="12.75">
      <c r="F252" s="1"/>
    </row>
    <row r="253" ht="12.75">
      <c r="F253" s="1"/>
    </row>
    <row r="254" ht="12.75">
      <c r="F254" s="1"/>
    </row>
    <row r="255" ht="12.75">
      <c r="F255" s="1"/>
    </row>
    <row r="256" ht="12.75">
      <c r="F256" s="1"/>
    </row>
    <row r="257" ht="12.75">
      <c r="F257" s="1"/>
    </row>
    <row r="258" ht="12.75">
      <c r="F258" s="1"/>
    </row>
    <row r="259" ht="12.75">
      <c r="F259" s="1"/>
    </row>
    <row r="260" ht="12.75">
      <c r="F260" s="1"/>
    </row>
    <row r="261" ht="12.75">
      <c r="F261" s="1"/>
    </row>
    <row r="262" ht="12.75">
      <c r="F262" s="1"/>
    </row>
    <row r="263" ht="12.75">
      <c r="F263" s="1"/>
    </row>
    <row r="264" ht="12.75">
      <c r="F264" s="1"/>
    </row>
    <row r="265" ht="12.75">
      <c r="F265" s="1"/>
    </row>
    <row r="266" ht="12.75">
      <c r="F266" s="1"/>
    </row>
    <row r="267" ht="12.75">
      <c r="F267" s="1"/>
    </row>
    <row r="268" ht="12.75">
      <c r="F268" s="1"/>
    </row>
    <row r="269" ht="12.75">
      <c r="F269" s="1"/>
    </row>
    <row r="270" ht="12.75">
      <c r="F270" s="1"/>
    </row>
    <row r="271" ht="12.75">
      <c r="F271" s="1"/>
    </row>
    <row r="272" ht="12.75">
      <c r="F272" s="1"/>
    </row>
    <row r="273" ht="12.75">
      <c r="F273" s="1"/>
    </row>
    <row r="274" ht="12.75">
      <c r="F274" s="1"/>
    </row>
    <row r="275" ht="12.75">
      <c r="F275" s="1"/>
    </row>
    <row r="276" ht="12.75">
      <c r="F276" s="1"/>
    </row>
    <row r="277" ht="12.75">
      <c r="F277" s="1"/>
    </row>
    <row r="278" ht="12.75">
      <c r="F278" s="1"/>
    </row>
    <row r="279" ht="12.75">
      <c r="F279" s="1"/>
    </row>
    <row r="280" ht="12.75">
      <c r="F280" s="1"/>
    </row>
    <row r="281" ht="12.75">
      <c r="F281" s="1"/>
    </row>
    <row r="282" ht="12.75">
      <c r="F282" s="1"/>
    </row>
    <row r="283" ht="12.75">
      <c r="F283" s="1"/>
    </row>
    <row r="284" ht="12.75">
      <c r="F284" s="1"/>
    </row>
    <row r="285" ht="12.75">
      <c r="F285" s="1"/>
    </row>
    <row r="286" ht="12.75">
      <c r="F286" s="1"/>
    </row>
    <row r="287" ht="12.75">
      <c r="F287" s="1"/>
    </row>
    <row r="288" ht="12.75">
      <c r="F288" s="1"/>
    </row>
    <row r="289" ht="12.75">
      <c r="F289" s="1"/>
    </row>
    <row r="290" ht="12.75">
      <c r="F290" s="1"/>
    </row>
    <row r="291" ht="12.75">
      <c r="F291" s="1"/>
    </row>
    <row r="292" ht="12.75">
      <c r="F292" s="1"/>
    </row>
    <row r="293" ht="12.75">
      <c r="F293" s="1"/>
    </row>
    <row r="294" ht="12.75">
      <c r="F294" s="1"/>
    </row>
    <row r="295" ht="12.75">
      <c r="F295" s="1"/>
    </row>
    <row r="296" ht="12.75">
      <c r="F296" s="1"/>
    </row>
    <row r="297" ht="12.75">
      <c r="F297" s="1"/>
    </row>
    <row r="298" ht="12.75">
      <c r="F298" s="1"/>
    </row>
    <row r="299" ht="12.75">
      <c r="F299" s="1"/>
    </row>
    <row r="300" ht="12.75">
      <c r="F300" s="1"/>
    </row>
    <row r="301" ht="12.75">
      <c r="F301" s="1"/>
    </row>
    <row r="302" ht="12.75">
      <c r="F302" s="1"/>
    </row>
    <row r="303" ht="12.75">
      <c r="F303" s="1"/>
    </row>
    <row r="304" ht="12.75">
      <c r="F304" s="1"/>
    </row>
    <row r="305" ht="12.75">
      <c r="F305" s="1"/>
    </row>
    <row r="306" ht="12.75">
      <c r="F306" s="1"/>
    </row>
    <row r="307" ht="12.75">
      <c r="F307" s="1"/>
    </row>
    <row r="308" ht="12.75">
      <c r="F308" s="1"/>
    </row>
    <row r="309" ht="12.75">
      <c r="F309" s="1"/>
    </row>
    <row r="310" ht="12.75">
      <c r="F310" s="1"/>
    </row>
    <row r="311" ht="12.75">
      <c r="F311" s="1"/>
    </row>
    <row r="312" ht="12.75">
      <c r="F312" s="1"/>
    </row>
    <row r="313" ht="12.75">
      <c r="F313" s="1"/>
    </row>
    <row r="314" ht="12.75">
      <c r="F314" s="1"/>
    </row>
    <row r="315" ht="12.75">
      <c r="F315" s="1"/>
    </row>
    <row r="316" ht="12.75">
      <c r="F316" s="1"/>
    </row>
    <row r="317" ht="12.75">
      <c r="F317" s="1"/>
    </row>
    <row r="318" ht="12.75">
      <c r="F318" s="1"/>
    </row>
    <row r="319" ht="12.75">
      <c r="F319" s="1"/>
    </row>
    <row r="320" ht="12.75">
      <c r="F320" s="1"/>
    </row>
    <row r="321" ht="12.75">
      <c r="F321" s="1"/>
    </row>
    <row r="322" ht="12.75">
      <c r="F322" s="1"/>
    </row>
    <row r="323" ht="12.75">
      <c r="F323" s="1"/>
    </row>
    <row r="324" ht="12.75">
      <c r="F324" s="1"/>
    </row>
    <row r="325" ht="12.75">
      <c r="F325" s="1"/>
    </row>
    <row r="326" ht="12.75">
      <c r="F326" s="1"/>
    </row>
    <row r="327" ht="12.75">
      <c r="F327" s="1"/>
    </row>
    <row r="328" ht="12.75">
      <c r="F328" s="1"/>
    </row>
    <row r="329" ht="12.75">
      <c r="F329" s="1"/>
    </row>
    <row r="330" ht="12.75">
      <c r="F330" s="1"/>
    </row>
    <row r="331" ht="12.75">
      <c r="F331" s="1"/>
    </row>
    <row r="332" ht="12.75">
      <c r="F332" s="1"/>
    </row>
    <row r="333" ht="12.75">
      <c r="F333" s="1"/>
    </row>
    <row r="334" ht="12.75">
      <c r="F334" s="1"/>
    </row>
    <row r="335" ht="12.75">
      <c r="F335" s="1"/>
    </row>
    <row r="336" ht="12.75">
      <c r="F336" s="1"/>
    </row>
    <row r="337" ht="12.75">
      <c r="F337" s="1"/>
    </row>
    <row r="338" ht="12.75">
      <c r="F338" s="1"/>
    </row>
    <row r="339" ht="12.75">
      <c r="F339" s="1"/>
    </row>
    <row r="340" ht="12.75">
      <c r="F340" s="1"/>
    </row>
    <row r="341" ht="12.75">
      <c r="F341" s="1"/>
    </row>
    <row r="342" ht="12.75">
      <c r="F342" s="1"/>
    </row>
    <row r="343" ht="12.75">
      <c r="F343" s="1"/>
    </row>
    <row r="344" ht="12.75">
      <c r="F344" s="1"/>
    </row>
    <row r="345" ht="12.75">
      <c r="F345" s="1"/>
    </row>
    <row r="346" ht="12.75">
      <c r="F346" s="1"/>
    </row>
    <row r="347" ht="12.75">
      <c r="F347" s="1"/>
    </row>
    <row r="348" ht="12.75">
      <c r="F348" s="1"/>
    </row>
    <row r="349" ht="12.75">
      <c r="F349" s="1"/>
    </row>
    <row r="350" ht="12.75">
      <c r="F350" s="1"/>
    </row>
    <row r="351" ht="12.75">
      <c r="F351" s="1"/>
    </row>
    <row r="352" ht="12.75">
      <c r="F352" s="1"/>
    </row>
    <row r="353" ht="12.75">
      <c r="F353" s="1"/>
    </row>
    <row r="354" ht="12.75">
      <c r="F354" s="1"/>
    </row>
    <row r="355" ht="12.75">
      <c r="F355" s="1"/>
    </row>
    <row r="356" ht="12.75">
      <c r="F356" s="1"/>
    </row>
    <row r="357" ht="12.75">
      <c r="F357" s="1"/>
    </row>
    <row r="358" ht="12.75">
      <c r="F358" s="1"/>
    </row>
    <row r="359" ht="12.75">
      <c r="F359" s="1"/>
    </row>
    <row r="360" ht="12.75">
      <c r="F360" s="1"/>
    </row>
    <row r="361" ht="12.75">
      <c r="F361" s="1"/>
    </row>
    <row r="362" ht="12.75">
      <c r="F362" s="1"/>
    </row>
    <row r="363" ht="12.75">
      <c r="F363" s="1"/>
    </row>
    <row r="364" ht="12.75">
      <c r="F364" s="1"/>
    </row>
    <row r="365" ht="12.75">
      <c r="F365" s="1"/>
    </row>
    <row r="366" ht="12.75">
      <c r="F366" s="1"/>
    </row>
    <row r="367" ht="12.75">
      <c r="F367" s="1"/>
    </row>
    <row r="368" ht="12.75">
      <c r="F368" s="1"/>
    </row>
    <row r="369" ht="12.75">
      <c r="F369" s="1"/>
    </row>
    <row r="370" ht="12.75">
      <c r="F370" s="1"/>
    </row>
    <row r="371" ht="12.75">
      <c r="F371" s="1"/>
    </row>
    <row r="372" ht="12.75">
      <c r="F372" s="1"/>
    </row>
    <row r="373" ht="12.75">
      <c r="F373" s="1"/>
    </row>
    <row r="374" ht="12.75">
      <c r="F374" s="1"/>
    </row>
    <row r="375" ht="12.75">
      <c r="F375" s="1"/>
    </row>
    <row r="376" ht="12.75">
      <c r="F376" s="1"/>
    </row>
    <row r="377" ht="12.75">
      <c r="F377" s="1"/>
    </row>
    <row r="378" ht="12.75">
      <c r="F378" s="1"/>
    </row>
    <row r="379" ht="12.75">
      <c r="F379" s="1"/>
    </row>
    <row r="380" ht="12.75">
      <c r="F380" s="1"/>
    </row>
    <row r="381" ht="12.75">
      <c r="F381" s="1"/>
    </row>
    <row r="382" ht="12.75">
      <c r="F382" s="1"/>
    </row>
    <row r="383" ht="12.75">
      <c r="F383" s="1"/>
    </row>
    <row r="384" ht="12.75">
      <c r="F384" s="1"/>
    </row>
    <row r="385" ht="12.75">
      <c r="F385" s="1"/>
    </row>
    <row r="386" ht="12.75">
      <c r="F386" s="1"/>
    </row>
    <row r="387" ht="12.75">
      <c r="F387" s="1"/>
    </row>
    <row r="388" ht="12.75">
      <c r="F388" s="1"/>
    </row>
    <row r="389" ht="12.75">
      <c r="F389" s="1"/>
    </row>
    <row r="390" ht="12.75">
      <c r="F390" s="1"/>
    </row>
    <row r="391" ht="12.75">
      <c r="F391" s="1"/>
    </row>
    <row r="392" ht="12.75">
      <c r="F392" s="1"/>
    </row>
    <row r="393" ht="12.75">
      <c r="F393" s="1"/>
    </row>
    <row r="394" ht="12.75">
      <c r="F394" s="1"/>
    </row>
    <row r="395" ht="12.75">
      <c r="F395" s="1"/>
    </row>
    <row r="396" ht="12.75">
      <c r="F396" s="1"/>
    </row>
    <row r="397" ht="12.75">
      <c r="F397" s="1"/>
    </row>
    <row r="398" ht="12.75">
      <c r="F398" s="1"/>
    </row>
    <row r="400" ht="12.75">
      <c r="F400" s="1"/>
    </row>
    <row r="401" ht="12.75">
      <c r="F401" s="1"/>
    </row>
    <row r="402" ht="12.75">
      <c r="F402" s="1"/>
    </row>
    <row r="403" ht="12.75">
      <c r="F403" s="1"/>
    </row>
    <row r="404" ht="12.75">
      <c r="F404" s="1"/>
    </row>
    <row r="405" ht="12.75">
      <c r="F405" s="1"/>
    </row>
    <row r="406" ht="12.75">
      <c r="F406" s="1"/>
    </row>
    <row r="407" ht="12.75">
      <c r="F407" s="1"/>
    </row>
    <row r="408" ht="12.75">
      <c r="F408" s="1"/>
    </row>
    <row r="409" ht="12.75">
      <c r="F409" s="1"/>
    </row>
    <row r="410" ht="12.75">
      <c r="F410" s="1"/>
    </row>
    <row r="411" ht="12.75">
      <c r="F411" s="1"/>
    </row>
    <row r="412" ht="12.75">
      <c r="F412" s="1"/>
    </row>
    <row r="413" ht="12.75">
      <c r="F413" s="1"/>
    </row>
    <row r="414" ht="12.75">
      <c r="F414" s="1"/>
    </row>
    <row r="415" ht="12.75">
      <c r="F415" s="1"/>
    </row>
    <row r="416" ht="12.75">
      <c r="F416" s="1"/>
    </row>
    <row r="417" ht="12.75">
      <c r="F417" s="1"/>
    </row>
    <row r="418" ht="12.75">
      <c r="F418" s="1"/>
    </row>
    <row r="419" ht="12.75">
      <c r="F419" s="1"/>
    </row>
    <row r="420" ht="12.75">
      <c r="F420" s="1"/>
    </row>
    <row r="421" ht="12.75">
      <c r="F421" s="1"/>
    </row>
    <row r="422" ht="12.75">
      <c r="F422" s="1"/>
    </row>
    <row r="423" ht="12.75">
      <c r="F423" s="1"/>
    </row>
    <row r="424" ht="12.75">
      <c r="F424" s="1"/>
    </row>
    <row r="425" ht="12.75">
      <c r="F425" s="1"/>
    </row>
    <row r="426" ht="12.75">
      <c r="F426" s="1"/>
    </row>
    <row r="427" ht="12.75">
      <c r="F427" s="1"/>
    </row>
    <row r="428" ht="12.75">
      <c r="F428" s="1"/>
    </row>
    <row r="429" ht="12.75">
      <c r="F429" s="1"/>
    </row>
    <row r="430" ht="12.75">
      <c r="F430" s="1"/>
    </row>
    <row r="431" ht="12.75">
      <c r="F431" s="1"/>
    </row>
    <row r="432" ht="12.75">
      <c r="F432" s="1"/>
    </row>
    <row r="433" ht="12.75">
      <c r="F433" s="1"/>
    </row>
    <row r="434" ht="12.75">
      <c r="F434" s="1"/>
    </row>
    <row r="435" ht="12.75">
      <c r="F435" s="1"/>
    </row>
    <row r="436" ht="12.75">
      <c r="F436" s="1"/>
    </row>
    <row r="437" ht="12.75">
      <c r="F437" s="1"/>
    </row>
    <row r="438" ht="12.75">
      <c r="F438" s="1"/>
    </row>
    <row r="439" ht="12.75">
      <c r="F439" s="1"/>
    </row>
    <row r="440" ht="12.75">
      <c r="F440" s="1"/>
    </row>
    <row r="441" ht="12.75">
      <c r="F441" s="1"/>
    </row>
    <row r="442" ht="12.75">
      <c r="F442" s="1"/>
    </row>
    <row r="443" ht="12.75">
      <c r="F443" s="1"/>
    </row>
    <row r="444" ht="12.75">
      <c r="F444" s="1"/>
    </row>
    <row r="445" ht="12.75">
      <c r="F445" s="1"/>
    </row>
    <row r="446" ht="12.75">
      <c r="F446" s="1"/>
    </row>
    <row r="447" ht="12.75">
      <c r="F447" s="1"/>
    </row>
    <row r="448" ht="12.75">
      <c r="F448" s="1"/>
    </row>
    <row r="449" ht="12.75">
      <c r="F449" s="1"/>
    </row>
    <row r="450" ht="12.75">
      <c r="F450" s="1"/>
    </row>
    <row r="451" ht="12.75">
      <c r="F451" s="1"/>
    </row>
    <row r="452" ht="12.75">
      <c r="F452" s="1"/>
    </row>
    <row r="453" ht="12.75">
      <c r="F453" s="1"/>
    </row>
    <row r="454" ht="12.75">
      <c r="F454" s="1"/>
    </row>
    <row r="455" ht="12.75">
      <c r="F455" s="1"/>
    </row>
    <row r="456" ht="12.75">
      <c r="F456" s="1"/>
    </row>
    <row r="457" ht="12.75">
      <c r="F457" s="1"/>
    </row>
    <row r="458" ht="12.75">
      <c r="F458" s="1"/>
    </row>
    <row r="459" ht="12.75">
      <c r="F459" s="1"/>
    </row>
    <row r="460" ht="12.75">
      <c r="F460" s="1"/>
    </row>
    <row r="461" ht="12.75">
      <c r="F461" s="1"/>
    </row>
    <row r="462" ht="12.75">
      <c r="F462" s="1"/>
    </row>
    <row r="463" ht="12.75">
      <c r="F463" s="1"/>
    </row>
    <row r="464" ht="12.75">
      <c r="F464" s="1"/>
    </row>
    <row r="465" ht="12.75">
      <c r="F465" s="1"/>
    </row>
    <row r="466" ht="12.75">
      <c r="F466" s="1"/>
    </row>
    <row r="467" ht="12.75">
      <c r="F467" s="1"/>
    </row>
    <row r="468" ht="12.75">
      <c r="F468" s="1"/>
    </row>
    <row r="469" ht="12.75">
      <c r="F469" s="1"/>
    </row>
    <row r="470" ht="12.75">
      <c r="F470" s="1"/>
    </row>
    <row r="471" ht="12.75">
      <c r="F471" s="1"/>
    </row>
    <row r="472" ht="12.75">
      <c r="F472" s="1"/>
    </row>
    <row r="473" ht="12.75">
      <c r="F473" s="1"/>
    </row>
  </sheetData>
  <sheetProtection/>
  <mergeCells count="1">
    <mergeCell ref="A2:E2"/>
  </mergeCells>
  <printOptions/>
  <pageMargins left="0.03937007874015748" right="0" top="0.2362204724409449" bottom="0.2362204724409449" header="0" footer="0"/>
  <pageSetup horizontalDpi="240" verticalDpi="24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E24" sqref="E24:E25"/>
    </sheetView>
  </sheetViews>
  <sheetFormatPr defaultColWidth="9.140625" defaultRowHeight="12.75"/>
  <cols>
    <col min="1" max="2" width="3.57421875" style="334" customWidth="1"/>
    <col min="3" max="3" width="48.7109375" style="335" customWidth="1"/>
    <col min="4" max="4" width="17.140625" style="336" customWidth="1"/>
    <col min="5" max="5" width="17.140625" style="334" customWidth="1"/>
    <col min="6" max="16384" width="9.140625" style="284" customWidth="1"/>
  </cols>
  <sheetData>
    <row r="1" spans="1:5" ht="12.75">
      <c r="A1" s="280"/>
      <c r="B1" s="281"/>
      <c r="C1" s="282"/>
      <c r="D1" s="283" t="s">
        <v>392</v>
      </c>
      <c r="E1" s="283" t="s">
        <v>393</v>
      </c>
    </row>
    <row r="2" spans="1:5" ht="12.75">
      <c r="A2" s="392" t="s">
        <v>394</v>
      </c>
      <c r="B2" s="393"/>
      <c r="C2" s="394"/>
      <c r="D2" s="285" t="s">
        <v>395</v>
      </c>
      <c r="E2" s="285" t="s">
        <v>396</v>
      </c>
    </row>
    <row r="3" spans="1:5" ht="12.75">
      <c r="A3" s="286"/>
      <c r="B3" s="287"/>
      <c r="C3" s="288"/>
      <c r="D3" s="289" t="s">
        <v>397</v>
      </c>
      <c r="E3" s="289"/>
    </row>
    <row r="4" spans="1:5" ht="12.75">
      <c r="A4" s="395">
        <v>1</v>
      </c>
      <c r="B4" s="395"/>
      <c r="C4" s="395"/>
      <c r="D4" s="291">
        <v>2</v>
      </c>
      <c r="E4" s="291">
        <v>3</v>
      </c>
    </row>
    <row r="5" spans="1:5" s="297" customFormat="1" ht="17.25" customHeight="1">
      <c r="A5" s="292" t="s">
        <v>398</v>
      </c>
      <c r="B5" s="293"/>
      <c r="C5" s="294"/>
      <c r="D5" s="295"/>
      <c r="E5" s="296">
        <f>E6+E11+E13+E14+E15</f>
        <v>546266691</v>
      </c>
    </row>
    <row r="6" spans="1:5" s="297" customFormat="1" ht="12.75">
      <c r="A6" s="298" t="s">
        <v>399</v>
      </c>
      <c r="B6" s="299" t="s">
        <v>400</v>
      </c>
      <c r="C6" s="300"/>
      <c r="D6" s="291">
        <v>71</v>
      </c>
      <c r="E6" s="301">
        <f>SUM(E7:E10)</f>
        <v>218700000</v>
      </c>
    </row>
    <row r="7" spans="1:5" ht="25.5">
      <c r="A7" s="302"/>
      <c r="B7" s="303" t="s">
        <v>18</v>
      </c>
      <c r="C7" s="304" t="s">
        <v>401</v>
      </c>
      <c r="D7" s="290">
        <v>711</v>
      </c>
      <c r="E7" s="344">
        <f>SUM(Prihodi!F7:F13)+Prihodi!F17</f>
        <v>153500000</v>
      </c>
    </row>
    <row r="8" spans="1:5" ht="12.75">
      <c r="A8" s="302"/>
      <c r="B8" s="303" t="s">
        <v>191</v>
      </c>
      <c r="C8" s="304" t="s">
        <v>402</v>
      </c>
      <c r="D8" s="290">
        <v>711180</v>
      </c>
      <c r="E8" s="344">
        <f>SUM(Prihodi!F14:F16)</f>
        <v>450000</v>
      </c>
    </row>
    <row r="9" spans="1:5" ht="12.75">
      <c r="A9" s="302"/>
      <c r="B9" s="303" t="s">
        <v>195</v>
      </c>
      <c r="C9" s="304" t="s">
        <v>141</v>
      </c>
      <c r="D9" s="290">
        <v>713</v>
      </c>
      <c r="E9" s="344">
        <f>Prihodi!F18+Prihodi!F20+Prihodi!F22</f>
        <v>38000000</v>
      </c>
    </row>
    <row r="10" spans="1:5" ht="12.75">
      <c r="A10" s="302"/>
      <c r="B10" s="303" t="s">
        <v>196</v>
      </c>
      <c r="C10" s="304" t="s">
        <v>403</v>
      </c>
      <c r="D10" s="290" t="s">
        <v>404</v>
      </c>
      <c r="E10" s="344">
        <f>Prihodi!F24+Prihodi!F26+Prihodi!F33</f>
        <v>26750000</v>
      </c>
    </row>
    <row r="11" spans="1:5" s="297" customFormat="1" ht="25.5">
      <c r="A11" s="298" t="s">
        <v>405</v>
      </c>
      <c r="B11" s="299"/>
      <c r="C11" s="300" t="s">
        <v>406</v>
      </c>
      <c r="D11" s="291">
        <v>74</v>
      </c>
      <c r="E11" s="345">
        <f>Prihodi!F46+Prihodi!F48+Prihodi!F55+Prihodi!F59+Prihodi!F62+Prihodi!F64+Prihodi!F70+Prihodi!F73+Prihodi!F66+Prihodi!F68</f>
        <v>77833160</v>
      </c>
    </row>
    <row r="12" spans="1:5" ht="25.5">
      <c r="A12" s="302"/>
      <c r="B12" s="305" t="s">
        <v>407</v>
      </c>
      <c r="C12" s="304" t="s">
        <v>408</v>
      </c>
      <c r="D12" s="290"/>
      <c r="E12" s="344"/>
    </row>
    <row r="13" spans="1:5" s="297" customFormat="1" ht="12.75">
      <c r="A13" s="298" t="s">
        <v>409</v>
      </c>
      <c r="B13" s="299" t="s">
        <v>410</v>
      </c>
      <c r="C13" s="300"/>
      <c r="D13" s="291" t="s">
        <v>411</v>
      </c>
      <c r="E13" s="345">
        <f>Prihodi!F35+Prihodi!F38</f>
        <v>19800000</v>
      </c>
    </row>
    <row r="14" spans="1:5" s="297" customFormat="1" ht="12.75">
      <c r="A14" s="298" t="s">
        <v>412</v>
      </c>
      <c r="B14" s="299" t="s">
        <v>413</v>
      </c>
      <c r="C14" s="300"/>
      <c r="D14" s="291">
        <v>733</v>
      </c>
      <c r="E14" s="345">
        <v>228433531</v>
      </c>
    </row>
    <row r="15" spans="1:5" s="297" customFormat="1" ht="12.75">
      <c r="A15" s="307" t="s">
        <v>414</v>
      </c>
      <c r="B15" s="308" t="s">
        <v>415</v>
      </c>
      <c r="C15" s="309"/>
      <c r="D15" s="310">
        <v>8</v>
      </c>
      <c r="E15" s="385" t="s">
        <v>537</v>
      </c>
    </row>
    <row r="16" spans="1:5" s="297" customFormat="1" ht="12.75">
      <c r="A16" s="312" t="s">
        <v>417</v>
      </c>
      <c r="B16" s="313"/>
      <c r="C16" s="314"/>
      <c r="D16" s="396"/>
      <c r="E16" s="398">
        <f>E18+E26+E27+E36</f>
        <v>558266691</v>
      </c>
    </row>
    <row r="17" spans="1:5" s="297" customFormat="1" ht="12.75">
      <c r="A17" s="315" t="s">
        <v>418</v>
      </c>
      <c r="B17" s="316"/>
      <c r="C17" s="317"/>
      <c r="D17" s="397"/>
      <c r="E17" s="397"/>
    </row>
    <row r="18" spans="1:5" s="297" customFormat="1" ht="12.75">
      <c r="A18" s="318" t="s">
        <v>399</v>
      </c>
      <c r="B18" s="319" t="s">
        <v>419</v>
      </c>
      <c r="C18" s="320"/>
      <c r="D18" s="321">
        <v>4</v>
      </c>
      <c r="E18" s="322">
        <f>SUM(E19:E25)</f>
        <v>442763695</v>
      </c>
    </row>
    <row r="19" spans="1:5" ht="12.75">
      <c r="A19" s="302"/>
      <c r="B19" s="303" t="s">
        <v>18</v>
      </c>
      <c r="C19" s="304" t="s">
        <v>420</v>
      </c>
      <c r="D19" s="290">
        <v>41</v>
      </c>
      <c r="E19" s="306">
        <f>SUM(Rashodi_osnovne!F5:F11)</f>
        <v>125571320</v>
      </c>
    </row>
    <row r="20" spans="1:5" ht="12.75">
      <c r="A20" s="302"/>
      <c r="B20" s="303" t="s">
        <v>191</v>
      </c>
      <c r="C20" s="304" t="s">
        <v>421</v>
      </c>
      <c r="D20" s="290">
        <v>42</v>
      </c>
      <c r="E20" s="306">
        <f>SUM(Rashodi_osnovne!F12:F17)</f>
        <v>248419000</v>
      </c>
    </row>
    <row r="21" spans="1:5" ht="12.75">
      <c r="A21" s="302"/>
      <c r="B21" s="303" t="s">
        <v>195</v>
      </c>
      <c r="C21" s="304" t="s">
        <v>422</v>
      </c>
      <c r="D21" s="290">
        <v>44</v>
      </c>
      <c r="E21" s="306">
        <f>Rashodi_osnovne!F19</f>
        <v>1000000</v>
      </c>
    </row>
    <row r="22" spans="1:5" ht="12.75">
      <c r="A22" s="302"/>
      <c r="B22" s="303" t="s">
        <v>196</v>
      </c>
      <c r="C22" s="304" t="s">
        <v>423</v>
      </c>
      <c r="D22" s="290">
        <v>45</v>
      </c>
      <c r="E22" s="306">
        <f>Rashodi_osnovne!F20</f>
        <v>26000000</v>
      </c>
    </row>
    <row r="23" spans="1:5" ht="12.75">
      <c r="A23" s="323"/>
      <c r="B23" s="324" t="s">
        <v>201</v>
      </c>
      <c r="C23" s="325" t="s">
        <v>424</v>
      </c>
      <c r="D23" s="290">
        <v>47</v>
      </c>
      <c r="E23" s="306">
        <f>Rashodi_osnovne!F22</f>
        <v>19170000</v>
      </c>
    </row>
    <row r="24" spans="1:5" ht="12.75">
      <c r="A24" s="323"/>
      <c r="B24" s="324" t="s">
        <v>274</v>
      </c>
      <c r="C24" s="325" t="s">
        <v>425</v>
      </c>
      <c r="D24" s="401" t="s">
        <v>426</v>
      </c>
      <c r="E24" s="399">
        <f>SUM(Rashodi_osnovne!F23:F28)+Rashodi_osnovne!F18</f>
        <v>22603375</v>
      </c>
    </row>
    <row r="25" spans="1:5" ht="15">
      <c r="A25" s="326"/>
      <c r="B25" s="327" t="s">
        <v>407</v>
      </c>
      <c r="C25" s="328" t="s">
        <v>427</v>
      </c>
      <c r="D25" s="402"/>
      <c r="E25" s="400"/>
    </row>
    <row r="26" spans="1:5" s="297" customFormat="1" ht="12.75">
      <c r="A26" s="318" t="s">
        <v>405</v>
      </c>
      <c r="B26" s="319" t="s">
        <v>413</v>
      </c>
      <c r="C26" s="320"/>
      <c r="D26" s="291">
        <v>463</v>
      </c>
      <c r="E26" s="301">
        <f>Rashodi_osnovne!F21</f>
        <v>53080996</v>
      </c>
    </row>
    <row r="27" spans="1:5" s="297" customFormat="1" ht="12.75">
      <c r="A27" s="298" t="s">
        <v>409</v>
      </c>
      <c r="B27" s="299" t="s">
        <v>428</v>
      </c>
      <c r="C27" s="300"/>
      <c r="D27" s="291">
        <v>5</v>
      </c>
      <c r="E27" s="301">
        <f>SUM(Rashodi_osnovne!F29:F34)</f>
        <v>57822000</v>
      </c>
    </row>
    <row r="28" spans="1:5" s="297" customFormat="1" ht="12.75">
      <c r="A28" s="307" t="s">
        <v>412</v>
      </c>
      <c r="B28" s="308" t="s">
        <v>429</v>
      </c>
      <c r="C28" s="309"/>
      <c r="D28" s="291">
        <v>62</v>
      </c>
      <c r="E28" s="311" t="s">
        <v>416</v>
      </c>
    </row>
    <row r="29" spans="1:5" s="297" customFormat="1" ht="12.75">
      <c r="A29" s="312" t="s">
        <v>430</v>
      </c>
      <c r="B29" s="313"/>
      <c r="C29" s="329"/>
      <c r="D29" s="396"/>
      <c r="E29" s="396"/>
    </row>
    <row r="30" spans="1:5" s="297" customFormat="1" ht="12.75">
      <c r="A30" s="330" t="s">
        <v>431</v>
      </c>
      <c r="B30" s="331"/>
      <c r="C30" s="332"/>
      <c r="D30" s="397"/>
      <c r="E30" s="397"/>
    </row>
    <row r="31" spans="1:5" ht="12.75">
      <c r="A31" s="323" t="s">
        <v>399</v>
      </c>
      <c r="B31" s="324" t="s">
        <v>432</v>
      </c>
      <c r="C31" s="325"/>
      <c r="D31" s="401">
        <v>92</v>
      </c>
      <c r="E31" s="403" t="s">
        <v>416</v>
      </c>
    </row>
    <row r="32" spans="1:5" ht="12.75">
      <c r="A32" s="326"/>
      <c r="B32" s="333" t="s">
        <v>433</v>
      </c>
      <c r="C32" s="328"/>
      <c r="D32" s="402"/>
      <c r="E32" s="404"/>
    </row>
    <row r="33" spans="1:5" ht="12.75">
      <c r="A33" s="326" t="s">
        <v>405</v>
      </c>
      <c r="B33" s="333" t="s">
        <v>434</v>
      </c>
      <c r="C33" s="328"/>
      <c r="D33" s="290">
        <v>91</v>
      </c>
      <c r="E33" s="311" t="s">
        <v>416</v>
      </c>
    </row>
    <row r="34" spans="1:5" ht="12.75">
      <c r="A34" s="302"/>
      <c r="B34" s="303" t="s">
        <v>435</v>
      </c>
      <c r="C34" s="304" t="s">
        <v>436</v>
      </c>
      <c r="D34" s="290">
        <v>911</v>
      </c>
      <c r="E34" s="311" t="s">
        <v>416</v>
      </c>
    </row>
    <row r="35" spans="1:5" ht="12.75">
      <c r="A35" s="302"/>
      <c r="B35" s="303" t="s">
        <v>437</v>
      </c>
      <c r="C35" s="304" t="s">
        <v>438</v>
      </c>
      <c r="D35" s="290">
        <v>912</v>
      </c>
      <c r="E35" s="311" t="s">
        <v>416</v>
      </c>
    </row>
    <row r="36" spans="1:5" s="297" customFormat="1" ht="18" customHeight="1">
      <c r="A36" s="292" t="s">
        <v>439</v>
      </c>
      <c r="B36" s="293"/>
      <c r="C36" s="294"/>
      <c r="D36" s="295"/>
      <c r="E36" s="296">
        <f>E37</f>
        <v>4600000</v>
      </c>
    </row>
    <row r="37" spans="1:5" s="297" customFormat="1" ht="12.75">
      <c r="A37" s="298" t="s">
        <v>409</v>
      </c>
      <c r="B37" s="299" t="s">
        <v>440</v>
      </c>
      <c r="C37" s="300"/>
      <c r="D37" s="291">
        <v>61</v>
      </c>
      <c r="E37" s="301">
        <f>SUM(E38:E40)</f>
        <v>4600000</v>
      </c>
    </row>
    <row r="38" spans="1:5" ht="12.75">
      <c r="A38" s="302"/>
      <c r="B38" s="303" t="s">
        <v>441</v>
      </c>
      <c r="C38" s="304" t="s">
        <v>442</v>
      </c>
      <c r="D38" s="290">
        <v>611</v>
      </c>
      <c r="E38" s="306">
        <f>Rashodi_osnovne!F35</f>
        <v>4600000</v>
      </c>
    </row>
    <row r="39" spans="1:5" ht="12.75">
      <c r="A39" s="302"/>
      <c r="B39" s="303" t="s">
        <v>443</v>
      </c>
      <c r="C39" s="304" t="s">
        <v>444</v>
      </c>
      <c r="D39" s="290">
        <v>612</v>
      </c>
      <c r="E39" s="311" t="s">
        <v>416</v>
      </c>
    </row>
    <row r="40" spans="1:5" ht="12.75">
      <c r="A40" s="302"/>
      <c r="B40" s="303" t="s">
        <v>445</v>
      </c>
      <c r="C40" s="304" t="s">
        <v>446</v>
      </c>
      <c r="D40" s="290">
        <v>613</v>
      </c>
      <c r="E40" s="311" t="s">
        <v>416</v>
      </c>
    </row>
    <row r="41" spans="1:5" s="297" customFormat="1" ht="12.75">
      <c r="A41" s="298" t="s">
        <v>412</v>
      </c>
      <c r="B41" s="299" t="s">
        <v>447</v>
      </c>
      <c r="C41" s="300"/>
      <c r="D41" s="291">
        <v>6211</v>
      </c>
      <c r="E41" s="311" t="s">
        <v>416</v>
      </c>
    </row>
    <row r="43" spans="1:5" ht="12.75">
      <c r="A43" s="337" t="s">
        <v>448</v>
      </c>
      <c r="B43" s="338"/>
      <c r="C43" s="339"/>
      <c r="D43" s="407">
        <v>3</v>
      </c>
      <c r="E43" s="409">
        <v>12000000</v>
      </c>
    </row>
    <row r="44" spans="1:5" ht="12.75">
      <c r="A44" s="340" t="s">
        <v>449</v>
      </c>
      <c r="B44" s="341"/>
      <c r="C44" s="342"/>
      <c r="D44" s="408"/>
      <c r="E44" s="410"/>
    </row>
    <row r="46" spans="1:5" ht="12.75">
      <c r="A46" s="337" t="s">
        <v>450</v>
      </c>
      <c r="B46" s="338"/>
      <c r="C46" s="339"/>
      <c r="D46" s="407">
        <v>3</v>
      </c>
      <c r="E46" s="405"/>
    </row>
    <row r="47" spans="1:5" ht="12.75">
      <c r="A47" s="340" t="s">
        <v>451</v>
      </c>
      <c r="B47" s="341"/>
      <c r="C47" s="342"/>
      <c r="D47" s="408"/>
      <c r="E47" s="406"/>
    </row>
    <row r="50" ht="12.75">
      <c r="E50" s="343"/>
    </row>
    <row r="51" ht="12.75">
      <c r="E51" s="343"/>
    </row>
  </sheetData>
  <sheetProtection selectLockedCells="1"/>
  <mergeCells count="14">
    <mergeCell ref="E31:E32"/>
    <mergeCell ref="D31:D32"/>
    <mergeCell ref="E46:E47"/>
    <mergeCell ref="D46:D47"/>
    <mergeCell ref="E43:E44"/>
    <mergeCell ref="D43:D44"/>
    <mergeCell ref="A2:C2"/>
    <mergeCell ref="A4:C4"/>
    <mergeCell ref="D29:D30"/>
    <mergeCell ref="E29:E30"/>
    <mergeCell ref="E16:E17"/>
    <mergeCell ref="D16:D17"/>
    <mergeCell ref="E24:E25"/>
    <mergeCell ref="D24:D2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.7109375" style="355" customWidth="1"/>
    <col min="2" max="2" width="77.57421875" style="355" customWidth="1"/>
    <col min="3" max="3" width="17.421875" style="361" customWidth="1"/>
    <col min="4" max="16384" width="9.140625" style="355" customWidth="1"/>
  </cols>
  <sheetData>
    <row r="2" spans="1:3" s="349" customFormat="1" ht="18.75" customHeight="1">
      <c r="A2" s="346" t="s">
        <v>452</v>
      </c>
      <c r="B2" s="347"/>
      <c r="C2" s="348"/>
    </row>
    <row r="3" spans="1:3" s="349" customFormat="1" ht="18.75" customHeight="1">
      <c r="A3" s="350"/>
      <c r="B3" s="351" t="s">
        <v>453</v>
      </c>
      <c r="C3" s="348">
        <f>C4+C8</f>
        <v>546266691</v>
      </c>
    </row>
    <row r="4" spans="1:3" ht="18.75" customHeight="1">
      <c r="A4" s="352" t="s">
        <v>454</v>
      </c>
      <c r="B4" s="353"/>
      <c r="C4" s="354">
        <f>SUM(C5:C7)</f>
        <v>546266691</v>
      </c>
    </row>
    <row r="5" spans="1:3" ht="18.75" customHeight="1">
      <c r="A5" s="356" t="s">
        <v>407</v>
      </c>
      <c r="B5" s="357" t="s">
        <v>455</v>
      </c>
      <c r="C5" s="362">
        <f>Prihodi!C79</f>
        <v>515956775</v>
      </c>
    </row>
    <row r="6" spans="1:3" ht="18.75" customHeight="1">
      <c r="A6" s="356" t="s">
        <v>407</v>
      </c>
      <c r="B6" s="353" t="s">
        <v>456</v>
      </c>
      <c r="C6" s="362">
        <f>Prihodi!D79</f>
        <v>13033160</v>
      </c>
    </row>
    <row r="7" spans="1:3" ht="18.75" customHeight="1">
      <c r="A7" s="356" t="s">
        <v>407</v>
      </c>
      <c r="B7" s="357" t="s">
        <v>457</v>
      </c>
      <c r="C7" s="362">
        <f>Prihodi!E79</f>
        <v>17276756</v>
      </c>
    </row>
    <row r="8" spans="1:3" ht="18.75" customHeight="1">
      <c r="A8" s="352" t="s">
        <v>458</v>
      </c>
      <c r="B8" s="353"/>
      <c r="C8" s="362">
        <v>0</v>
      </c>
    </row>
    <row r="9" spans="1:3" s="349" customFormat="1" ht="18.75" customHeight="1">
      <c r="A9" s="350"/>
      <c r="B9" s="351" t="s">
        <v>459</v>
      </c>
      <c r="C9" s="348">
        <f>C10+C14</f>
        <v>553666691</v>
      </c>
    </row>
    <row r="10" spans="1:3" ht="18.75" customHeight="1">
      <c r="A10" s="352"/>
      <c r="B10" s="353" t="s">
        <v>460</v>
      </c>
      <c r="C10" s="354">
        <f>SUM(C11:C13)</f>
        <v>495844691</v>
      </c>
    </row>
    <row r="11" spans="1:3" ht="18.75" customHeight="1">
      <c r="A11" s="356" t="s">
        <v>407</v>
      </c>
      <c r="B11" s="357" t="s">
        <v>461</v>
      </c>
      <c r="C11" s="354">
        <f>SUM(Rashodi_osnovne!C5:C28)</f>
        <v>467124775</v>
      </c>
    </row>
    <row r="12" spans="1:3" ht="18.75" customHeight="1">
      <c r="A12" s="356" t="s">
        <v>407</v>
      </c>
      <c r="B12" s="353" t="s">
        <v>462</v>
      </c>
      <c r="C12" s="354">
        <f>SUM(Rashodi_osnovne!D5:D28)</f>
        <v>11913160</v>
      </c>
    </row>
    <row r="13" spans="1:3" ht="18.75" customHeight="1">
      <c r="A13" s="356" t="s">
        <v>407</v>
      </c>
      <c r="B13" s="357" t="s">
        <v>463</v>
      </c>
      <c r="C13" s="354">
        <f>SUM(Rashodi_osnovne!E5:E28)</f>
        <v>16806756</v>
      </c>
    </row>
    <row r="14" spans="1:3" ht="18.75" customHeight="1">
      <c r="A14" s="352"/>
      <c r="B14" s="353" t="s">
        <v>464</v>
      </c>
      <c r="C14" s="354">
        <f>SUM(C15:C17)</f>
        <v>57822000</v>
      </c>
    </row>
    <row r="15" spans="1:3" ht="18.75" customHeight="1">
      <c r="A15" s="356" t="s">
        <v>407</v>
      </c>
      <c r="B15" s="357" t="s">
        <v>465</v>
      </c>
      <c r="C15" s="354">
        <f>SUM(Rashodi_osnovne!C29:C34)</f>
        <v>56232000</v>
      </c>
    </row>
    <row r="16" spans="1:3" ht="18.75" customHeight="1">
      <c r="A16" s="356" t="s">
        <v>407</v>
      </c>
      <c r="B16" s="353" t="s">
        <v>466</v>
      </c>
      <c r="C16" s="354">
        <f>SUM(Rashodi_osnovne!D29:D34)</f>
        <v>1120000</v>
      </c>
    </row>
    <row r="17" spans="1:3" ht="18.75" customHeight="1">
      <c r="A17" s="356" t="s">
        <v>407</v>
      </c>
      <c r="B17" s="357" t="s">
        <v>457</v>
      </c>
      <c r="C17" s="354">
        <f>SUM(Rashodi_osnovne!E29:E34)</f>
        <v>470000</v>
      </c>
    </row>
    <row r="18" spans="1:3" s="349" customFormat="1" ht="18.75" customHeight="1">
      <c r="A18" s="358" t="s">
        <v>467</v>
      </c>
      <c r="B18" s="359"/>
      <c r="C18" s="348">
        <f>C3-C9</f>
        <v>-7400000</v>
      </c>
    </row>
    <row r="19" spans="1:3" ht="18.75" customHeight="1">
      <c r="A19" s="360" t="s">
        <v>428</v>
      </c>
      <c r="B19" s="357"/>
      <c r="C19" s="354"/>
    </row>
    <row r="20" spans="1:3" ht="18.75" customHeight="1">
      <c r="A20" s="352" t="s">
        <v>415</v>
      </c>
      <c r="B20" s="353"/>
      <c r="C20" s="354"/>
    </row>
    <row r="21" spans="1:3" s="349" customFormat="1" ht="18.75" customHeight="1">
      <c r="A21" s="350" t="s">
        <v>468</v>
      </c>
      <c r="B21" s="351"/>
      <c r="C21" s="348">
        <f>C18</f>
        <v>-7400000</v>
      </c>
    </row>
    <row r="22" spans="1:3" s="349" customFormat="1" ht="18.75" customHeight="1">
      <c r="A22" s="358" t="s">
        <v>469</v>
      </c>
      <c r="B22" s="359"/>
      <c r="C22" s="348"/>
    </row>
    <row r="23" spans="1:3" ht="18.75" customHeight="1">
      <c r="A23" s="360" t="s">
        <v>470</v>
      </c>
      <c r="B23" s="357"/>
      <c r="C23" s="354"/>
    </row>
    <row r="24" spans="1:3" ht="18.75" customHeight="1">
      <c r="A24" s="352" t="s">
        <v>471</v>
      </c>
      <c r="B24" s="353"/>
      <c r="C24" s="354"/>
    </row>
    <row r="25" spans="1:3" ht="18.75" customHeight="1">
      <c r="A25" s="360" t="s">
        <v>472</v>
      </c>
      <c r="B25" s="357"/>
      <c r="C25" s="362">
        <f>Prihodi!F80</f>
        <v>12000000</v>
      </c>
    </row>
    <row r="26" spans="1:3" ht="18.75" customHeight="1">
      <c r="A26" s="352" t="s">
        <v>473</v>
      </c>
      <c r="B26" s="353"/>
      <c r="C26" s="354">
        <f>Rashodi_osnovne!F35</f>
        <v>4600000</v>
      </c>
    </row>
    <row r="27" spans="1:3" s="349" customFormat="1" ht="18.75" customHeight="1">
      <c r="A27" s="350" t="s">
        <v>474</v>
      </c>
      <c r="B27" s="351"/>
      <c r="C27" s="348">
        <f>C25-C26</f>
        <v>7400000</v>
      </c>
    </row>
  </sheetData>
  <sheetProtection selectLockedCells="1"/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yyyyyyyyyyyyyy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xxxxxxxxxxxx</dc:creator>
  <cp:keywords/>
  <dc:description/>
  <cp:lastModifiedBy>margaretaz</cp:lastModifiedBy>
  <cp:lastPrinted>2013-12-10T11:25:45Z</cp:lastPrinted>
  <dcterms:created xsi:type="dcterms:W3CDTF">1998-03-20T15:45:13Z</dcterms:created>
  <dcterms:modified xsi:type="dcterms:W3CDTF">2013-12-10T11:26:34Z</dcterms:modified>
  <cp:category/>
  <cp:version/>
  <cp:contentType/>
  <cp:contentStatus/>
</cp:coreProperties>
</file>